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5" activeTab="0"/>
  </bookViews>
  <sheets>
    <sheet name="Summary" sheetId="1" r:id="rId1"/>
    <sheet name="Biden" sheetId="2" r:id="rId2"/>
    <sheet name="McCain" sheetId="3" r:id="rId3"/>
    <sheet name="Obama" sheetId="4" r:id="rId4"/>
  </sheets>
  <definedNames/>
  <calcPr fullCalcOnLoad="1"/>
</workbook>
</file>

<file path=xl/sharedStrings.xml><?xml version="1.0" encoding="utf-8"?>
<sst xmlns="http://schemas.openxmlformats.org/spreadsheetml/2006/main" count="520" uniqueCount="247">
  <si>
    <t>Senator</t>
  </si>
  <si>
    <t>Male Employees</t>
  </si>
  <si>
    <t>Female Employees</t>
  </si>
  <si>
    <t>Average Male Salary</t>
  </si>
  <si>
    <t>Avg Female Salary</t>
  </si>
  <si>
    <t>Salary Difference (F/M)</t>
  </si>
  <si>
    <t>Biden</t>
  </si>
  <si>
    <t>McCain</t>
  </si>
  <si>
    <t>Obama</t>
  </si>
  <si>
    <t xml:space="preserve">Payee Name </t>
  </si>
  <si>
    <t xml:space="preserve">Start date </t>
  </si>
  <si>
    <t xml:space="preserve">End date </t>
  </si>
  <si>
    <t xml:space="preserve">Position </t>
  </si>
  <si>
    <t xml:space="preserve">Amount </t>
  </si>
  <si>
    <t xml:space="preserve">Notes </t>
  </si>
  <si>
    <t>Sex</t>
  </si>
  <si>
    <t>Days</t>
  </si>
  <si>
    <t>Norm Sal</t>
  </si>
  <si>
    <t>Male Sal</t>
  </si>
  <si>
    <t>Fem Sal</t>
  </si>
  <si>
    <t>Is M</t>
  </si>
  <si>
    <t>Is F</t>
  </si>
  <si>
    <t>Aitken, Margaret M</t>
  </si>
  <si>
    <t>Press Secretary</t>
  </si>
  <si>
    <t>F</t>
  </si>
  <si>
    <t>Alair, Olivia E</t>
  </si>
  <si>
    <t>Deputy Press Secretary</t>
  </si>
  <si>
    <t>Alexander, Elizabeth</t>
  </si>
  <si>
    <t>Blunt-Carter, Marla K</t>
  </si>
  <si>
    <t>Director of Constituent Services</t>
  </si>
  <si>
    <t>Borrin, Danielle S</t>
  </si>
  <si>
    <t>Brown, Darius J</t>
  </si>
  <si>
    <t>Projects Assistant</t>
  </si>
  <si>
    <t>M</t>
  </si>
  <si>
    <t>Burritt, Desiree C</t>
  </si>
  <si>
    <t>Staff Assistant</t>
  </si>
  <si>
    <t>Coleman, Sarah R</t>
  </si>
  <si>
    <t>Daley, James W</t>
  </si>
  <si>
    <t>Systems Administrator</t>
  </si>
  <si>
    <t>Debrabander, Nicole M</t>
  </si>
  <si>
    <t>Constituent Advocate</t>
  </si>
  <si>
    <t>Di Eleuterio, John M</t>
  </si>
  <si>
    <t>State Director</t>
  </si>
  <si>
    <t>Doody, Jillian M</t>
  </si>
  <si>
    <t>Ervin, Margaret W</t>
  </si>
  <si>
    <t>Press Assistant</t>
  </si>
  <si>
    <t>Flannigan, Beverly R</t>
  </si>
  <si>
    <t>Staff Assistant/Office Manager</t>
  </si>
  <si>
    <t>Garvin, Tonya Baker</t>
  </si>
  <si>
    <t>Hamadani, Mahsaman S</t>
  </si>
  <si>
    <t>Legislative Correspondent</t>
  </si>
  <si>
    <t>Hoffman, Alan L</t>
  </si>
  <si>
    <t>Chief of Staff</t>
  </si>
  <si>
    <t>* Employed to Nov. 7 and from Jan. 9</t>
  </si>
  <si>
    <t>Horsey, Bryan B</t>
  </si>
  <si>
    <t>Hunger, Elizabeth S</t>
  </si>
  <si>
    <t>Jones, Eileen A</t>
  </si>
  <si>
    <t>Deputy Scheduler</t>
  </si>
  <si>
    <t>Kelley, Mary Ann</t>
  </si>
  <si>
    <t>Long, Norma K</t>
  </si>
  <si>
    <t>Delaware Scheduler/Office Manager</t>
  </si>
  <si>
    <t>Lynam, Sarah L</t>
  </si>
  <si>
    <t>McPherson, Sean M</t>
  </si>
  <si>
    <t>Meadors, Erin M</t>
  </si>
  <si>
    <t>Navarro, Luis A</t>
  </si>
  <si>
    <t>Niebling, William L</t>
  </si>
  <si>
    <t>Ogden, Lisa Borin</t>
  </si>
  <si>
    <t>Legislative Assistant</t>
  </si>
  <si>
    <t>Orloff, Nancy L</t>
  </si>
  <si>
    <t>Scheduler</t>
  </si>
  <si>
    <t>Schmitt, Christopher M</t>
  </si>
  <si>
    <t>Assistant to the Chief of Staff</t>
  </si>
  <si>
    <t>Smith, Kevin</t>
  </si>
  <si>
    <t>* Employed to Dec. 2 and from Dec. 28</t>
  </si>
  <si>
    <t>Smith, Michele G</t>
  </si>
  <si>
    <t>Executive Assistant</t>
  </si>
  <si>
    <t>Snyder-Mackler, Alexander N</t>
  </si>
  <si>
    <t>Deputy Delaware Press Secretary</t>
  </si>
  <si>
    <t>Steele, Shannon L</t>
  </si>
  <si>
    <t>Stracko, Jill A</t>
  </si>
  <si>
    <t>Taylor, Charonda L</t>
  </si>
  <si>
    <t>Tjaden, Dan A</t>
  </si>
  <si>
    <t>Projects Assistant/Law Enforcement</t>
  </si>
  <si>
    <t>Tomasini, Ann Marie</t>
  </si>
  <si>
    <t>Trundle, Lawrence</t>
  </si>
  <si>
    <t>Legislative Aide/Driver</t>
  </si>
  <si>
    <t>Vaupel, Jonathan B</t>
  </si>
  <si>
    <t>Wright, Terrence K</t>
  </si>
  <si>
    <t>Alexander, Rosemary J</t>
  </si>
  <si>
    <t>Office Manager</t>
  </si>
  <si>
    <t>Armendarez, Ana M</t>
  </si>
  <si>
    <t>Ashley, Brandon I</t>
  </si>
  <si>
    <t>Barker, Adam J</t>
  </si>
  <si>
    <t>Bartsch, Heather A</t>
  </si>
  <si>
    <t>Battista, Fred L</t>
  </si>
  <si>
    <t>Intern</t>
  </si>
  <si>
    <t>* Employed to Dec. 14 and from Feb. 26</t>
  </si>
  <si>
    <t>I</t>
  </si>
  <si>
    <t>Begeman, Ann D</t>
  </si>
  <si>
    <t>Legislative Director</t>
  </si>
  <si>
    <t>Bradley, Anthony K</t>
  </si>
  <si>
    <t>Brunett, Sean P</t>
  </si>
  <si>
    <t>Legal Intern</t>
  </si>
  <si>
    <t>Buse, Mark A</t>
  </si>
  <si>
    <t>Administrative Assistant</t>
  </si>
  <si>
    <t>Caballero, Crystal B</t>
  </si>
  <si>
    <t>Legislative Liaison</t>
  </si>
  <si>
    <t>Cahill, Ellen</t>
  </si>
  <si>
    <t>Carroll-Lazzari, Sheila A</t>
  </si>
  <si>
    <t>Charles, Robert L</t>
  </si>
  <si>
    <t>Currieo, James R</t>
  </si>
  <si>
    <t>Assistant Office Manager</t>
  </si>
  <si>
    <t>Donaldson, Babette J</t>
  </si>
  <si>
    <t>Deputy State Director</t>
  </si>
  <si>
    <t>Donoghue, Joseph F</t>
  </si>
  <si>
    <t>Dunn, Lee C</t>
  </si>
  <si>
    <t>Counsel</t>
  </si>
  <si>
    <t>Escobar, John M</t>
  </si>
  <si>
    <t>Registrar Expense Transfer</t>
  </si>
  <si>
    <t>Fischer, Robert W</t>
  </si>
  <si>
    <t>Fontaine, Richard H Jr</t>
  </si>
  <si>
    <t>Gormley, Gina M</t>
  </si>
  <si>
    <t>Gramley, Michelle M</t>
  </si>
  <si>
    <t>Grijalva, Rudy G</t>
  </si>
  <si>
    <t>Halverson, Lois E M</t>
  </si>
  <si>
    <t>Hernandez, Estela R</t>
  </si>
  <si>
    <t>Hickman, Paul T</t>
  </si>
  <si>
    <t>Hitchcock, Sarah Jane</t>
  </si>
  <si>
    <t>Director of Constituent Relations</t>
  </si>
  <si>
    <t>Jacobus, Deborah Jean</t>
  </si>
  <si>
    <t>Office Manager-Tempe, Arizona</t>
  </si>
  <si>
    <t>Kabori, Kevin D</t>
  </si>
  <si>
    <t>Kim, Adam J</t>
  </si>
  <si>
    <t>Lane, Alexis C</t>
  </si>
  <si>
    <t>Lewis, Steffen C</t>
  </si>
  <si>
    <t>Lienau, Alison C</t>
  </si>
  <si>
    <t>MacDonald, D Morgan</t>
  </si>
  <si>
    <t>Marshall, Christine E</t>
  </si>
  <si>
    <t>Matiella, Nicholas R</t>
  </si>
  <si>
    <t>McCanna, Thomas A</t>
  </si>
  <si>
    <t>McGroder, Caroline E</t>
  </si>
  <si>
    <t>McMenamin, Eileen N</t>
  </si>
  <si>
    <t>Communications Director</t>
  </si>
  <si>
    <t>McWhorter, Elizabeth E</t>
  </si>
  <si>
    <t>Miller, Michael H</t>
  </si>
  <si>
    <t>Miller, Michael M</t>
  </si>
  <si>
    <t>Mir, Talal</t>
  </si>
  <si>
    <t>Mitchell, Michael J</t>
  </si>
  <si>
    <t>Pierce, Jana J</t>
  </si>
  <si>
    <t>Pounds, Virginia A</t>
  </si>
  <si>
    <t>Rossi, Katherine</t>
  </si>
  <si>
    <t>Ruboyianes, Alexia T</t>
  </si>
  <si>
    <t>Schneidman, Nicole L</t>
  </si>
  <si>
    <t>Shuffield, Melissa</t>
  </si>
  <si>
    <t>* Employed to Jan. 13 and from Feb. 1</t>
  </si>
  <si>
    <t>Sierra, Carlos</t>
  </si>
  <si>
    <t>* Employed to Dec. 8 and from Jan. 23</t>
  </si>
  <si>
    <t>Stevens, Gloria N</t>
  </si>
  <si>
    <t>Tallent, Rebecca J</t>
  </si>
  <si>
    <t>Alvarado, Lissette A</t>
  </si>
  <si>
    <t>Atkinson, Henry T</t>
  </si>
  <si>
    <t>Bhowmik, Rachana</t>
  </si>
  <si>
    <t>Legislative Counsel</t>
  </si>
  <si>
    <t>Brayton, James D</t>
  </si>
  <si>
    <t>Webmaster</t>
  </si>
  <si>
    <t>Brundage, Amy J</t>
  </si>
  <si>
    <t>Buford, Margaret L</t>
  </si>
  <si>
    <t>Senior Adviser</t>
  </si>
  <si>
    <t>Cohn, Adam R</t>
  </si>
  <si>
    <t>Colvin, Nicholas M</t>
  </si>
  <si>
    <t>Special Assistant</t>
  </si>
  <si>
    <t>Currie-Leonard, Joan M</t>
  </si>
  <si>
    <t>Curtis, Ladarius R</t>
  </si>
  <si>
    <t>Outreach Coordinator</t>
  </si>
  <si>
    <t>Decker, Anita J</t>
  </si>
  <si>
    <t>Down State Director</t>
  </si>
  <si>
    <t>Donaghue, Michael</t>
  </si>
  <si>
    <t>Mail Director</t>
  </si>
  <si>
    <t>Dorsey, Cindy</t>
  </si>
  <si>
    <t>Dyer, Vianca Monet</t>
  </si>
  <si>
    <t>Fisher, Alyssa D</t>
  </si>
  <si>
    <t>Appropriations Coordinator</t>
  </si>
  <si>
    <t>Gibbs, Bridgette G</t>
  </si>
  <si>
    <t>District Scheduler</t>
  </si>
  <si>
    <t>Gonzalez, Edgar</t>
  </si>
  <si>
    <t>Harrington, Kathy M</t>
  </si>
  <si>
    <t>Deputy Downstate Director for Administration</t>
  </si>
  <si>
    <t>Henard, Indira M</t>
  </si>
  <si>
    <t>Hickling, Christopher W</t>
  </si>
  <si>
    <t>Legislative Director-Northeast/Midwest Senate Coalition</t>
  </si>
  <si>
    <t>Hooks, Scott W</t>
  </si>
  <si>
    <t>Constituent Services Agent</t>
  </si>
  <si>
    <t>Hughes, Dora L</t>
  </si>
  <si>
    <t>Hussain, Sana</t>
  </si>
  <si>
    <t>Jennings, Kathryn G</t>
  </si>
  <si>
    <t>Northwest Illinois Field Representative</t>
  </si>
  <si>
    <t>Jowers, Jamia S</t>
  </si>
  <si>
    <t>Caseworker</t>
  </si>
  <si>
    <t>Kagawa, Carrie A</t>
  </si>
  <si>
    <t>Constituent Services Representative</t>
  </si>
  <si>
    <t>Kelleher, F Michael Jr</t>
  </si>
  <si>
    <t>Director of Outreach</t>
  </si>
  <si>
    <t>Kornbluh, Karen</t>
  </si>
  <si>
    <t>Policy Director</t>
  </si>
  <si>
    <t>Linton, Mark A</t>
  </si>
  <si>
    <t>Legislative Aide</t>
  </si>
  <si>
    <t>* Employed to Mar 1 and from Mar 7</t>
  </si>
  <si>
    <t>Lu, Christopher P</t>
  </si>
  <si>
    <t>Martinez, Crystal</t>
  </si>
  <si>
    <t>Mason, Jennifer I</t>
  </si>
  <si>
    <t>Meckler, Barisa M</t>
  </si>
  <si>
    <t>Mehra, Amrit H</t>
  </si>
  <si>
    <t>Mosley, Carolyn D</t>
  </si>
  <si>
    <t>Administrative Manager</t>
  </si>
  <si>
    <t>Nerad, Jason P</t>
  </si>
  <si>
    <t>Olson, Elizabeth H</t>
  </si>
  <si>
    <t>Ortiz, Michael R</t>
  </si>
  <si>
    <t>Ossowski, Timothy R</t>
  </si>
  <si>
    <t>Pennell, Katie M</t>
  </si>
  <si>
    <t>Southern Illinois Field Representative</t>
  </si>
  <si>
    <t>Person, Eric C</t>
  </si>
  <si>
    <t>Pilat, Jennifer L</t>
  </si>
  <si>
    <t>Ramos, Edward</t>
  </si>
  <si>
    <t>Robinson, Steven J</t>
  </si>
  <si>
    <t>Rouse, Peter</t>
  </si>
  <si>
    <t>Sepulveda, Daniel A</t>
  </si>
  <si>
    <t>Solomon, Ian H</t>
  </si>
  <si>
    <t>Stephan, Robert A</t>
  </si>
  <si>
    <t>Deputy Downstate Director for Outreach</t>
  </si>
  <si>
    <t>Stephens, Jeffrey M</t>
  </si>
  <si>
    <t>Strautmanis, Michael A</t>
  </si>
  <si>
    <t>Deputy Chief of Staff</t>
  </si>
  <si>
    <t>* Employed to Nov. 1 and from Feb. 14</t>
  </si>
  <si>
    <t>Sutter, Colman M</t>
  </si>
  <si>
    <t>Sutton-Vereen, Mikal L</t>
  </si>
  <si>
    <t>Tate-Gilmore, Ashley R</t>
  </si>
  <si>
    <t>Staff Assistant/Deputy Scheduler</t>
  </si>
  <si>
    <t>Till, Audrey M</t>
  </si>
  <si>
    <t>Tranbaugh, Mary H</t>
  </si>
  <si>
    <t>Trienens, Lillian W</t>
  </si>
  <si>
    <t>Vaughn, Benjamin E</t>
  </si>
  <si>
    <t>Walker, Neal M</t>
  </si>
  <si>
    <t>Special Assistant to State Director</t>
  </si>
  <si>
    <t>* Employed to Dec 5 and from Dec 28</t>
  </si>
  <si>
    <t>Whelan-Wuest, Ellen R</t>
  </si>
  <si>
    <t>Williams-Bennett, Kenneth F</t>
  </si>
  <si>
    <t>Staff Director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</si>
</sst>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$-409]#,##0.00;[RED]\-[$$-409]#,##0.00"/>
    <numFmt numFmtId="166" formatCode="0.00%"/>
    <numFmt numFmtId="167" formatCode="MM/DD/YY"/>
  </numFmts>
  <fonts count="5">
    <font>
      <sz val="10"/>
      <name val="Arial"/>
      <family val="2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DejaVu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Font="1" applyAlignment="1">
      <alignment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" fillId="0" borderId="0" xfId="0" applyFont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1" fillId="0" borderId="0" xfId="0" applyFont="1" applyAlignment="1">
      <alignment wrapText="1"/>
    </xf>
    <xf numFmtId="167" fontId="3" fillId="0" borderId="0" xfId="0" applyNumberFormat="1" applyFont="1" applyAlignment="1">
      <alignment wrapText="1"/>
    </xf>
    <xf numFmtId="164" fontId="3" fillId="0" borderId="0" xfId="0" applyFont="1" applyAlignment="1">
      <alignment wrapText="1"/>
    </xf>
    <xf numFmtId="165" fontId="3" fillId="0" borderId="0" xfId="0" applyNumberFormat="1" applyFont="1" applyAlignment="1">
      <alignment wrapText="1"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egistorm.com/member/8/Sen_Joseph_Biden_Jr/48/staffer/asc.html" TargetMode="External" /><Relationship Id="rId2" Type="http://schemas.openxmlformats.org/officeDocument/2006/relationships/hyperlink" Target="http://www.legistorm.com/member/8/Sen_Joseph_Biden_Jr/48/start_date/asc.html" TargetMode="External" /><Relationship Id="rId3" Type="http://schemas.openxmlformats.org/officeDocument/2006/relationships/hyperlink" Target="http://www.legistorm.com/member/8/Sen_Joseph_Biden_Jr/48/end_date/asc.html" TargetMode="External" /><Relationship Id="rId4" Type="http://schemas.openxmlformats.org/officeDocument/2006/relationships/hyperlink" Target="http://www.legistorm.com/member/8/Sen_Joseph_Biden_Jr/48/salary_title_id/asc.html" TargetMode="External" /><Relationship Id="rId5" Type="http://schemas.openxmlformats.org/officeDocument/2006/relationships/hyperlink" Target="http://www.legistorm.com/member/8/Sen_Joseph_Biden_Jr/48/salary/asc.html" TargetMode="External" /><Relationship Id="rId6" Type="http://schemas.openxmlformats.org/officeDocument/2006/relationships/hyperlink" Target="http://www.legistorm.com/person/Margaret_M_Aitken/44739.html" TargetMode="External" /><Relationship Id="rId7" Type="http://schemas.openxmlformats.org/officeDocument/2006/relationships/hyperlink" Target="http://www.legistorm.com/person/Olivia_E_Alair/24325.html" TargetMode="External" /><Relationship Id="rId8" Type="http://schemas.openxmlformats.org/officeDocument/2006/relationships/hyperlink" Target="http://www.legistorm.com/person/Elizabeth_Alexander/24334.html" TargetMode="External" /><Relationship Id="rId9" Type="http://schemas.openxmlformats.org/officeDocument/2006/relationships/hyperlink" Target="http://www.legistorm.com/person/Marla_K_Blunt_Carter/2192.html" TargetMode="External" /><Relationship Id="rId10" Type="http://schemas.openxmlformats.org/officeDocument/2006/relationships/hyperlink" Target="http://www.legistorm.com/person/Danielle_S_Borrin/49726.html" TargetMode="External" /><Relationship Id="rId11" Type="http://schemas.openxmlformats.org/officeDocument/2006/relationships/hyperlink" Target="http://www.legistorm.com/person/Darius_J_Brown/36669.html" TargetMode="External" /><Relationship Id="rId12" Type="http://schemas.openxmlformats.org/officeDocument/2006/relationships/hyperlink" Target="http://www.legistorm.com/person/Desiree_C_Burritt/2186.html" TargetMode="External" /><Relationship Id="rId13" Type="http://schemas.openxmlformats.org/officeDocument/2006/relationships/hyperlink" Target="http://www.legistorm.com/person/Sarah_R_Coleman/36667.html" TargetMode="External" /><Relationship Id="rId14" Type="http://schemas.openxmlformats.org/officeDocument/2006/relationships/hyperlink" Target="http://www.legistorm.com/person/James_W_Daley/2200.html" TargetMode="External" /><Relationship Id="rId15" Type="http://schemas.openxmlformats.org/officeDocument/2006/relationships/hyperlink" Target="http://www.legistorm.com/person/Nicole_M_Debrabander/24331.html" TargetMode="External" /><Relationship Id="rId16" Type="http://schemas.openxmlformats.org/officeDocument/2006/relationships/hyperlink" Target="http://www.legistorm.com/person/John_M_Di_Eleuterio/44737.html" TargetMode="External" /><Relationship Id="rId17" Type="http://schemas.openxmlformats.org/officeDocument/2006/relationships/hyperlink" Target="http://www.legistorm.com/person/Jillian_M_Doody/2187.html" TargetMode="External" /><Relationship Id="rId18" Type="http://schemas.openxmlformats.org/officeDocument/2006/relationships/hyperlink" Target="http://www.legistorm.com/person/Margaret_W_Ervin/49720.html" TargetMode="External" /><Relationship Id="rId19" Type="http://schemas.openxmlformats.org/officeDocument/2006/relationships/hyperlink" Target="http://www.legistorm.com/person/Beverly_R_Flannigan/2190.html" TargetMode="External" /><Relationship Id="rId20" Type="http://schemas.openxmlformats.org/officeDocument/2006/relationships/hyperlink" Target="http://www.legistorm.com/person/Tonya_Baker_Garvin/2181.html" TargetMode="External" /><Relationship Id="rId21" Type="http://schemas.openxmlformats.org/officeDocument/2006/relationships/hyperlink" Target="http://www.legistorm.com/person/Mahsaman_S_Hamadani/36673.html" TargetMode="External" /><Relationship Id="rId22" Type="http://schemas.openxmlformats.org/officeDocument/2006/relationships/hyperlink" Target="http://www.legistorm.com/person/Alan_L_Hoffman/24327.html" TargetMode="External" /><Relationship Id="rId23" Type="http://schemas.openxmlformats.org/officeDocument/2006/relationships/hyperlink" Target="http://www.legistorm.com/person/Bryan_B_Horsey/2183.html" TargetMode="External" /><Relationship Id="rId24" Type="http://schemas.openxmlformats.org/officeDocument/2006/relationships/hyperlink" Target="http://www.legistorm.com/person/Elizabeth_S_Hunger/49722.html" TargetMode="External" /><Relationship Id="rId25" Type="http://schemas.openxmlformats.org/officeDocument/2006/relationships/hyperlink" Target="http://www.legistorm.com/person/Eileen_A_Jones/49728.html" TargetMode="External" /><Relationship Id="rId26" Type="http://schemas.openxmlformats.org/officeDocument/2006/relationships/hyperlink" Target="http://www.legistorm.com/person/Mary_Ann_Kelley/21095.html" TargetMode="External" /><Relationship Id="rId27" Type="http://schemas.openxmlformats.org/officeDocument/2006/relationships/hyperlink" Target="http://www.legistorm.com/person/Norma_K_Long/2176.html" TargetMode="External" /><Relationship Id="rId28" Type="http://schemas.openxmlformats.org/officeDocument/2006/relationships/hyperlink" Target="http://www.legistorm.com/person/Sarah_L_Lynam/2185.html" TargetMode="External" /><Relationship Id="rId29" Type="http://schemas.openxmlformats.org/officeDocument/2006/relationships/hyperlink" Target="http://www.legistorm.com/person/Sean_M_McPherson/36676.html" TargetMode="External" /><Relationship Id="rId30" Type="http://schemas.openxmlformats.org/officeDocument/2006/relationships/hyperlink" Target="http://www.legistorm.com/person/Erin_M_Meadors/49727.html" TargetMode="External" /><Relationship Id="rId31" Type="http://schemas.openxmlformats.org/officeDocument/2006/relationships/hyperlink" Target="http://www.legistorm.com/person/Luis_A_Navarro/61379.html" TargetMode="External" /><Relationship Id="rId32" Type="http://schemas.openxmlformats.org/officeDocument/2006/relationships/hyperlink" Target="http://www.legistorm.com/person/William_L_Niebling/24335.html" TargetMode="External" /><Relationship Id="rId33" Type="http://schemas.openxmlformats.org/officeDocument/2006/relationships/hyperlink" Target="http://www.legistorm.com/person/Lisa_Borin_Ogden/2179.html" TargetMode="External" /><Relationship Id="rId34" Type="http://schemas.openxmlformats.org/officeDocument/2006/relationships/hyperlink" Target="http://www.legistorm.com/person/Nancy_L_Orloff/21097.html" TargetMode="External" /><Relationship Id="rId35" Type="http://schemas.openxmlformats.org/officeDocument/2006/relationships/hyperlink" Target="http://www.legistorm.com/person/Christopher_M_Schmitt/24324.html" TargetMode="External" /><Relationship Id="rId36" Type="http://schemas.openxmlformats.org/officeDocument/2006/relationships/hyperlink" Target="http://www.legistorm.com/person/Kevin_Smith/2177.html" TargetMode="External" /><Relationship Id="rId37" Type="http://schemas.openxmlformats.org/officeDocument/2006/relationships/hyperlink" Target="http://www.legistorm.com/person/Michele_G_Smith/2184.html" TargetMode="External" /><Relationship Id="rId38" Type="http://schemas.openxmlformats.org/officeDocument/2006/relationships/hyperlink" Target="http://www.legistorm.com/person/Alexander_N_Snyder_Mackler/49721.html" TargetMode="External" /><Relationship Id="rId39" Type="http://schemas.openxmlformats.org/officeDocument/2006/relationships/hyperlink" Target="http://www.legistorm.com/person/Shannon_L_Steele/2180.html" TargetMode="External" /><Relationship Id="rId40" Type="http://schemas.openxmlformats.org/officeDocument/2006/relationships/hyperlink" Target="http://www.legistorm.com/person/Jill_A_Stracko/24326.html" TargetMode="External" /><Relationship Id="rId41" Type="http://schemas.openxmlformats.org/officeDocument/2006/relationships/hyperlink" Target="http://www.legistorm.com/person/Charonda_L_Taylor/49725.html" TargetMode="External" /><Relationship Id="rId42" Type="http://schemas.openxmlformats.org/officeDocument/2006/relationships/hyperlink" Target="http://www.legistorm.com/person/Dan_A_Tjaden/49724.html" TargetMode="External" /><Relationship Id="rId43" Type="http://schemas.openxmlformats.org/officeDocument/2006/relationships/hyperlink" Target="http://www.legistorm.com/person/Ann_Marie_Tomasini/61377.html" TargetMode="External" /><Relationship Id="rId44" Type="http://schemas.openxmlformats.org/officeDocument/2006/relationships/hyperlink" Target="http://www.legistorm.com/person/Lawrence_Trundle/21475.html" TargetMode="External" /><Relationship Id="rId45" Type="http://schemas.openxmlformats.org/officeDocument/2006/relationships/hyperlink" Target="http://www.legistorm.com/person/Jonathan_B_Vaupel/24333.html" TargetMode="External" /><Relationship Id="rId46" Type="http://schemas.openxmlformats.org/officeDocument/2006/relationships/hyperlink" Target="http://www.legistorm.com/person/Terrence_K_Wright/2178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egistorm.com/member/69/Sen_John_McCain/48/staffer/asc.html" TargetMode="External" /><Relationship Id="rId2" Type="http://schemas.openxmlformats.org/officeDocument/2006/relationships/hyperlink" Target="http://www.legistorm.com/member/69/Sen_John_McCain/48/start_date/asc.html" TargetMode="External" /><Relationship Id="rId3" Type="http://schemas.openxmlformats.org/officeDocument/2006/relationships/hyperlink" Target="http://www.legistorm.com/member/69/Sen_John_McCain/48/end_date/asc.html" TargetMode="External" /><Relationship Id="rId4" Type="http://schemas.openxmlformats.org/officeDocument/2006/relationships/hyperlink" Target="http://www.legistorm.com/member/69/Sen_John_McCain/48/salary_title_id/asc.html" TargetMode="External" /><Relationship Id="rId5" Type="http://schemas.openxmlformats.org/officeDocument/2006/relationships/hyperlink" Target="http://www.legistorm.com/member/69/Sen_John_McCain/48/salary/asc.html" TargetMode="External" /><Relationship Id="rId6" Type="http://schemas.openxmlformats.org/officeDocument/2006/relationships/hyperlink" Target="http://www.legistorm.com/person/Rosemary_J_Alexander/5694.html" TargetMode="External" /><Relationship Id="rId7" Type="http://schemas.openxmlformats.org/officeDocument/2006/relationships/hyperlink" Target="http://www.legistorm.com/person/Ana_M_Armendarez/5690.html" TargetMode="External" /><Relationship Id="rId8" Type="http://schemas.openxmlformats.org/officeDocument/2006/relationships/hyperlink" Target="http://www.legistorm.com/person/Brandon_I_Ashley/21878.html" TargetMode="External" /><Relationship Id="rId9" Type="http://schemas.openxmlformats.org/officeDocument/2006/relationships/hyperlink" Target="http://www.legistorm.com/person/Adam_J_Barker/5667.html" TargetMode="External" /><Relationship Id="rId10" Type="http://schemas.openxmlformats.org/officeDocument/2006/relationships/hyperlink" Target="http://www.legistorm.com/person/Heather_A_Bartsch/1770.html" TargetMode="External" /><Relationship Id="rId11" Type="http://schemas.openxmlformats.org/officeDocument/2006/relationships/hyperlink" Target="http://www.legistorm.com/person/Fred_L_Battista/50381.html" TargetMode="External" /><Relationship Id="rId12" Type="http://schemas.openxmlformats.org/officeDocument/2006/relationships/hyperlink" Target="http://www.legistorm.com/person/Ann_D_Begeman/5685.html" TargetMode="External" /><Relationship Id="rId13" Type="http://schemas.openxmlformats.org/officeDocument/2006/relationships/hyperlink" Target="http://www.legistorm.com/person/Anthony_K_Bradley/37199.html" TargetMode="External" /><Relationship Id="rId14" Type="http://schemas.openxmlformats.org/officeDocument/2006/relationships/hyperlink" Target="http://www.legistorm.com/person/Sean_P_Brunett/50378.html" TargetMode="External" /><Relationship Id="rId15" Type="http://schemas.openxmlformats.org/officeDocument/2006/relationships/hyperlink" Target="http://www.legistorm.com/person/Mark_A_Buse/61687.html" TargetMode="External" /><Relationship Id="rId16" Type="http://schemas.openxmlformats.org/officeDocument/2006/relationships/hyperlink" Target="http://www.legistorm.com/person/Crystal_B_Caballero/5710.html" TargetMode="External" /><Relationship Id="rId17" Type="http://schemas.openxmlformats.org/officeDocument/2006/relationships/hyperlink" Target="http://www.legistorm.com/person/Ellen_Cahill/5705.html" TargetMode="External" /><Relationship Id="rId18" Type="http://schemas.openxmlformats.org/officeDocument/2006/relationships/hyperlink" Target="http://www.legistorm.com/person/Sheila_A_Carroll_Lazzari/4630.html" TargetMode="External" /><Relationship Id="rId19" Type="http://schemas.openxmlformats.org/officeDocument/2006/relationships/hyperlink" Target="http://www.legistorm.com/person/Robert_L_Charles/61689.html" TargetMode="External" /><Relationship Id="rId20" Type="http://schemas.openxmlformats.org/officeDocument/2006/relationships/hyperlink" Target="http://www.legistorm.com/person/James_R_Currieo/5677.html" TargetMode="External" /><Relationship Id="rId21" Type="http://schemas.openxmlformats.org/officeDocument/2006/relationships/hyperlink" Target="http://www.legistorm.com/person/Babette_J_Donaldson/5692.html" TargetMode="External" /><Relationship Id="rId22" Type="http://schemas.openxmlformats.org/officeDocument/2006/relationships/hyperlink" Target="http://www.legistorm.com/person/Joseph_F_Donoghue/5665.html" TargetMode="External" /><Relationship Id="rId23" Type="http://schemas.openxmlformats.org/officeDocument/2006/relationships/hyperlink" Target="http://www.legistorm.com/person/Lee_C_Dunn/5666.html" TargetMode="External" /><Relationship Id="rId24" Type="http://schemas.openxmlformats.org/officeDocument/2006/relationships/hyperlink" Target="http://www.legistorm.com/person/John_M_Escobar/50393.html" TargetMode="External" /><Relationship Id="rId25" Type="http://schemas.openxmlformats.org/officeDocument/2006/relationships/hyperlink" Target="http://www.legistorm.com/person/Robert_W_Fischer/50386.html" TargetMode="External" /><Relationship Id="rId26" Type="http://schemas.openxmlformats.org/officeDocument/2006/relationships/hyperlink" Target="http://www.legistorm.com/person/Richard_H_Fontaine_Jr/5675.html" TargetMode="External" /><Relationship Id="rId27" Type="http://schemas.openxmlformats.org/officeDocument/2006/relationships/hyperlink" Target="http://www.legistorm.com/person/Gina_M_Gormley/50384.html" TargetMode="External" /><Relationship Id="rId28" Type="http://schemas.openxmlformats.org/officeDocument/2006/relationships/hyperlink" Target="http://www.legistorm.com/person/Michelle_M_Gramley/5678.html" TargetMode="External" /><Relationship Id="rId29" Type="http://schemas.openxmlformats.org/officeDocument/2006/relationships/hyperlink" Target="http://www.legistorm.com/person/Rudy_G_Grijalva/5695.html" TargetMode="External" /><Relationship Id="rId30" Type="http://schemas.openxmlformats.org/officeDocument/2006/relationships/hyperlink" Target="http://www.legistorm.com/person/Lois_E_M_Halverson/5726.html" TargetMode="External" /><Relationship Id="rId31" Type="http://schemas.openxmlformats.org/officeDocument/2006/relationships/hyperlink" Target="http://www.legistorm.com/person/Estela_R_Hernandez/50396.html" TargetMode="External" /><Relationship Id="rId32" Type="http://schemas.openxmlformats.org/officeDocument/2006/relationships/hyperlink" Target="http://www.legistorm.com/person/Paul_T_Hickman/5686.html" TargetMode="External" /><Relationship Id="rId33" Type="http://schemas.openxmlformats.org/officeDocument/2006/relationships/hyperlink" Target="http://www.legistorm.com/person/Sarah_Jane_Hitchcock/5698.html" TargetMode="External" /><Relationship Id="rId34" Type="http://schemas.openxmlformats.org/officeDocument/2006/relationships/hyperlink" Target="http://www.legistorm.com/person/Deborah_Jean_Jacobus/5689.html" TargetMode="External" /><Relationship Id="rId35" Type="http://schemas.openxmlformats.org/officeDocument/2006/relationships/hyperlink" Target="http://www.legistorm.com/person/Kevin_D_Kabori/50385.html" TargetMode="External" /><Relationship Id="rId36" Type="http://schemas.openxmlformats.org/officeDocument/2006/relationships/hyperlink" Target="http://www.legistorm.com/person/Adam_J_Kim/25097.html" TargetMode="External" /><Relationship Id="rId37" Type="http://schemas.openxmlformats.org/officeDocument/2006/relationships/hyperlink" Target="http://www.legistorm.com/person/Alexis_C_Lane/50387.html" TargetMode="External" /><Relationship Id="rId38" Type="http://schemas.openxmlformats.org/officeDocument/2006/relationships/hyperlink" Target="http://www.legistorm.com/person/Steffen_C_Lewis/5688.html" TargetMode="External" /><Relationship Id="rId39" Type="http://schemas.openxmlformats.org/officeDocument/2006/relationships/hyperlink" Target="http://www.legistorm.com/person/Alison_C_Lienau/61690.html" TargetMode="External" /><Relationship Id="rId40" Type="http://schemas.openxmlformats.org/officeDocument/2006/relationships/hyperlink" Target="http://www.legistorm.com/person/D_Morgan_MacDonald/5652.html" TargetMode="External" /><Relationship Id="rId41" Type="http://schemas.openxmlformats.org/officeDocument/2006/relationships/hyperlink" Target="http://www.legistorm.com/person/Christine_E_Marshall/50391.html" TargetMode="External" /><Relationship Id="rId42" Type="http://schemas.openxmlformats.org/officeDocument/2006/relationships/hyperlink" Target="http://www.legistorm.com/person/Nicholas_R_Matiella/5711.html" TargetMode="External" /><Relationship Id="rId43" Type="http://schemas.openxmlformats.org/officeDocument/2006/relationships/hyperlink" Target="http://www.legistorm.com/person/Thomas_A_McCanna/5659.html" TargetMode="External" /><Relationship Id="rId44" Type="http://schemas.openxmlformats.org/officeDocument/2006/relationships/hyperlink" Target="http://www.legistorm.com/person/Caroline_E_McGroder/50389.html" TargetMode="External" /><Relationship Id="rId45" Type="http://schemas.openxmlformats.org/officeDocument/2006/relationships/hyperlink" Target="http://www.legistorm.com/person/Eileen_N_McMenamin/5663.html" TargetMode="External" /><Relationship Id="rId46" Type="http://schemas.openxmlformats.org/officeDocument/2006/relationships/hyperlink" Target="http://www.legistorm.com/person/Elizabeth_E_McWhorter/21556.html" TargetMode="External" /><Relationship Id="rId47" Type="http://schemas.openxmlformats.org/officeDocument/2006/relationships/hyperlink" Target="http://www.legistorm.com/person/Michael_H_Miller/50379.html" TargetMode="External" /><Relationship Id="rId48" Type="http://schemas.openxmlformats.org/officeDocument/2006/relationships/hyperlink" Target="http://www.legistorm.com/person/Michael_M_Miller/61688.html" TargetMode="External" /><Relationship Id="rId49" Type="http://schemas.openxmlformats.org/officeDocument/2006/relationships/hyperlink" Target="http://www.legistorm.com/person/Talal_Mir/5719.html" TargetMode="External" /><Relationship Id="rId50" Type="http://schemas.openxmlformats.org/officeDocument/2006/relationships/hyperlink" Target="http://www.legistorm.com/person/Michael_J_Mitchell/61686.html" TargetMode="External" /><Relationship Id="rId51" Type="http://schemas.openxmlformats.org/officeDocument/2006/relationships/hyperlink" Target="http://www.legistorm.com/person/Jana_J_Pierce/5674.html" TargetMode="External" /><Relationship Id="rId52" Type="http://schemas.openxmlformats.org/officeDocument/2006/relationships/hyperlink" Target="http://www.legistorm.com/person/Virginia_A_Pounds/8331.html" TargetMode="External" /><Relationship Id="rId53" Type="http://schemas.openxmlformats.org/officeDocument/2006/relationships/hyperlink" Target="http://www.legistorm.com/person/Katherine_Rossi/5701.html" TargetMode="External" /><Relationship Id="rId54" Type="http://schemas.openxmlformats.org/officeDocument/2006/relationships/hyperlink" Target="http://www.legistorm.com/person/Alexia_T_Ruboyianes/50392.html" TargetMode="External" /><Relationship Id="rId55" Type="http://schemas.openxmlformats.org/officeDocument/2006/relationships/hyperlink" Target="http://www.legistorm.com/person/Nicole_L_Schneidman/37198.html" TargetMode="External" /><Relationship Id="rId56" Type="http://schemas.openxmlformats.org/officeDocument/2006/relationships/hyperlink" Target="http://www.legistorm.com/person/Melissa_Shuffield/5634.html" TargetMode="External" /><Relationship Id="rId57" Type="http://schemas.openxmlformats.org/officeDocument/2006/relationships/hyperlink" Target="http://www.legistorm.com/person/Carlos_Sierra/5679.html" TargetMode="External" /><Relationship Id="rId58" Type="http://schemas.openxmlformats.org/officeDocument/2006/relationships/hyperlink" Target="http://www.legistorm.com/person/Gloria_N_Stevens/5691.html" TargetMode="External" /><Relationship Id="rId59" Type="http://schemas.openxmlformats.org/officeDocument/2006/relationships/hyperlink" Target="http://www.legistorm.com/person/Rebecca_J_Tallent/5656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legistorm.com/member/76/Sen_Barack_Obama/48/staffer/asc.html" TargetMode="External" /><Relationship Id="rId2" Type="http://schemas.openxmlformats.org/officeDocument/2006/relationships/hyperlink" Target="http://www.legistorm.com/member/76/Sen_Barack_Obama/48/start_date/asc.html" TargetMode="External" /><Relationship Id="rId3" Type="http://schemas.openxmlformats.org/officeDocument/2006/relationships/hyperlink" Target="http://www.legistorm.com/member/76/Sen_Barack_Obama/48/end_date/asc.html" TargetMode="External" /><Relationship Id="rId4" Type="http://schemas.openxmlformats.org/officeDocument/2006/relationships/hyperlink" Target="http://www.legistorm.com/member/76/Sen_Barack_Obama/48/salary_title_id/asc.html" TargetMode="External" /><Relationship Id="rId5" Type="http://schemas.openxmlformats.org/officeDocument/2006/relationships/hyperlink" Target="http://www.legistorm.com/member/76/Sen_Barack_Obama/48/salary/asc.html" TargetMode="External" /><Relationship Id="rId6" Type="http://schemas.openxmlformats.org/officeDocument/2006/relationships/hyperlink" Target="http://www.legistorm.com/person/Lissette_A_Alvarado/25226.html" TargetMode="External" /><Relationship Id="rId7" Type="http://schemas.openxmlformats.org/officeDocument/2006/relationships/hyperlink" Target="http://www.legistorm.com/person/Henry_T_Atkinson/6135.html" TargetMode="External" /><Relationship Id="rId8" Type="http://schemas.openxmlformats.org/officeDocument/2006/relationships/hyperlink" Target="http://www.legistorm.com/person/Rachana_Bhowmik/6165.html" TargetMode="External" /><Relationship Id="rId9" Type="http://schemas.openxmlformats.org/officeDocument/2006/relationships/hyperlink" Target="http://www.legistorm.com/person/James_D_Brayton/6169.html" TargetMode="External" /><Relationship Id="rId10" Type="http://schemas.openxmlformats.org/officeDocument/2006/relationships/hyperlink" Target="http://www.legistorm.com/person/Amy_J_Brundage/5019.html" TargetMode="External" /><Relationship Id="rId11" Type="http://schemas.openxmlformats.org/officeDocument/2006/relationships/hyperlink" Target="http://www.legistorm.com/person/Margaret_L_Buford/37291.html" TargetMode="External" /><Relationship Id="rId12" Type="http://schemas.openxmlformats.org/officeDocument/2006/relationships/hyperlink" Target="http://www.legistorm.com/person/Adam_R_Cohn/61736.html" TargetMode="External" /><Relationship Id="rId13" Type="http://schemas.openxmlformats.org/officeDocument/2006/relationships/hyperlink" Target="http://www.legistorm.com/person/Nicholas_M_Colvin/25227.html" TargetMode="External" /><Relationship Id="rId14" Type="http://schemas.openxmlformats.org/officeDocument/2006/relationships/hyperlink" Target="http://www.legistorm.com/person/Joan_M_Currie_Leonard/6158.html" TargetMode="External" /><Relationship Id="rId15" Type="http://schemas.openxmlformats.org/officeDocument/2006/relationships/hyperlink" Target="http://www.legistorm.com/person/Ladarius_R_Curtis/6136.html" TargetMode="External" /><Relationship Id="rId16" Type="http://schemas.openxmlformats.org/officeDocument/2006/relationships/hyperlink" Target="http://www.legistorm.com/person/Anita_J_Decker/6144.html" TargetMode="External" /><Relationship Id="rId17" Type="http://schemas.openxmlformats.org/officeDocument/2006/relationships/hyperlink" Target="http://www.legistorm.com/person/Michael_Donaghue/6148.html" TargetMode="External" /><Relationship Id="rId18" Type="http://schemas.openxmlformats.org/officeDocument/2006/relationships/hyperlink" Target="http://www.legistorm.com/person/Cindy_Dorsey/61741.html" TargetMode="External" /><Relationship Id="rId19" Type="http://schemas.openxmlformats.org/officeDocument/2006/relationships/hyperlink" Target="http://www.legistorm.com/person/Vianca_Monet_Dyer/50528.html" TargetMode="External" /><Relationship Id="rId20" Type="http://schemas.openxmlformats.org/officeDocument/2006/relationships/hyperlink" Target="http://www.legistorm.com/person/Alyssa_D_Fisher/29512.html" TargetMode="External" /><Relationship Id="rId21" Type="http://schemas.openxmlformats.org/officeDocument/2006/relationships/hyperlink" Target="http://www.legistorm.com/person/Bridgette_G_Gibbs/6143.html" TargetMode="External" /><Relationship Id="rId22" Type="http://schemas.openxmlformats.org/officeDocument/2006/relationships/hyperlink" Target="http://www.legistorm.com/person/Edgar_Gonzalez/61740.html" TargetMode="External" /><Relationship Id="rId23" Type="http://schemas.openxmlformats.org/officeDocument/2006/relationships/hyperlink" Target="http://www.legistorm.com/person/Kathy_M_Harrington/6161.html" TargetMode="External" /><Relationship Id="rId24" Type="http://schemas.openxmlformats.org/officeDocument/2006/relationships/hyperlink" Target="http://www.legistorm.com/person/Indira_M_Henard/51103.html" TargetMode="External" /><Relationship Id="rId25" Type="http://schemas.openxmlformats.org/officeDocument/2006/relationships/hyperlink" Target="http://www.legistorm.com/person/Christopher_W_Hickling/15288.html" TargetMode="External" /><Relationship Id="rId26" Type="http://schemas.openxmlformats.org/officeDocument/2006/relationships/hyperlink" Target="http://www.legistorm.com/person/Scott_W_Hooks/5112.html" TargetMode="External" /><Relationship Id="rId27" Type="http://schemas.openxmlformats.org/officeDocument/2006/relationships/hyperlink" Target="http://www.legistorm.com/person/Dora_L_Hughes/25228.html" TargetMode="External" /><Relationship Id="rId28" Type="http://schemas.openxmlformats.org/officeDocument/2006/relationships/hyperlink" Target="http://www.legistorm.com/person/Sana_Hussain/37287.html" TargetMode="External" /><Relationship Id="rId29" Type="http://schemas.openxmlformats.org/officeDocument/2006/relationships/hyperlink" Target="http://www.legistorm.com/person/Kathryn_G_Jennings/50522.html" TargetMode="External" /><Relationship Id="rId30" Type="http://schemas.openxmlformats.org/officeDocument/2006/relationships/hyperlink" Target="http://www.legistorm.com/person/Jamia_S_Jowers/6122.html" TargetMode="External" /><Relationship Id="rId31" Type="http://schemas.openxmlformats.org/officeDocument/2006/relationships/hyperlink" Target="http://www.legistorm.com/person/Carrie_A_Kagawa/61739.html" TargetMode="External" /><Relationship Id="rId32" Type="http://schemas.openxmlformats.org/officeDocument/2006/relationships/hyperlink" Target="http://www.legistorm.com/person/F_Michael_Kelleher_Jr/25223.html" TargetMode="External" /><Relationship Id="rId33" Type="http://schemas.openxmlformats.org/officeDocument/2006/relationships/hyperlink" Target="http://www.legistorm.com/person/Karen_Kornbluh/6109.html" TargetMode="External" /><Relationship Id="rId34" Type="http://schemas.openxmlformats.org/officeDocument/2006/relationships/hyperlink" Target="http://www.legistorm.com/person/Mark_A_Linton/25222.html" TargetMode="External" /><Relationship Id="rId35" Type="http://schemas.openxmlformats.org/officeDocument/2006/relationships/hyperlink" Target="http://www.legistorm.com/person/Christopher_P_Lu/6114.html" TargetMode="External" /><Relationship Id="rId36" Type="http://schemas.openxmlformats.org/officeDocument/2006/relationships/hyperlink" Target="http://www.legistorm.com/person/Crystal_Martinez/13617.html" TargetMode="External" /><Relationship Id="rId37" Type="http://schemas.openxmlformats.org/officeDocument/2006/relationships/hyperlink" Target="http://www.legistorm.com/person/Jennifer_I_Mason/6130.html" TargetMode="External" /><Relationship Id="rId38" Type="http://schemas.openxmlformats.org/officeDocument/2006/relationships/hyperlink" Target="http://www.legistorm.com/person/Barisa_M_Meckler/37288.html" TargetMode="External" /><Relationship Id="rId39" Type="http://schemas.openxmlformats.org/officeDocument/2006/relationships/hyperlink" Target="http://www.legistorm.com/person/Amrit_H_Mehra/50527.html" TargetMode="External" /><Relationship Id="rId40" Type="http://schemas.openxmlformats.org/officeDocument/2006/relationships/hyperlink" Target="http://www.legistorm.com/person/Carolyn_D_Mosley/6174.html" TargetMode="External" /><Relationship Id="rId41" Type="http://schemas.openxmlformats.org/officeDocument/2006/relationships/hyperlink" Target="http://www.legistorm.com/person/Jason_P_Nerad/50524.html" TargetMode="External" /><Relationship Id="rId42" Type="http://schemas.openxmlformats.org/officeDocument/2006/relationships/hyperlink" Target="http://www.legistorm.com/person/Elizabeth_H_Olson/50518.html" TargetMode="External" /><Relationship Id="rId43" Type="http://schemas.openxmlformats.org/officeDocument/2006/relationships/hyperlink" Target="http://www.legistorm.com/person/Michael_R_Ortiz/202.html" TargetMode="External" /><Relationship Id="rId44" Type="http://schemas.openxmlformats.org/officeDocument/2006/relationships/hyperlink" Target="http://www.legistorm.com/person/Timothy_R_Ossowski/50525.html" TargetMode="External" /><Relationship Id="rId45" Type="http://schemas.openxmlformats.org/officeDocument/2006/relationships/hyperlink" Target="http://www.legistorm.com/person/Katie_M_Pennell/50523.html" TargetMode="External" /><Relationship Id="rId46" Type="http://schemas.openxmlformats.org/officeDocument/2006/relationships/hyperlink" Target="http://www.legistorm.com/person/Eric_C_Person/37292.html" TargetMode="External" /><Relationship Id="rId47" Type="http://schemas.openxmlformats.org/officeDocument/2006/relationships/hyperlink" Target="http://www.legistorm.com/person/Jennifer_L_Pilat/6149.html" TargetMode="External" /><Relationship Id="rId48" Type="http://schemas.openxmlformats.org/officeDocument/2006/relationships/hyperlink" Target="http://www.legistorm.com/person/Edward_Ramos/61737.html" TargetMode="External" /><Relationship Id="rId49" Type="http://schemas.openxmlformats.org/officeDocument/2006/relationships/hyperlink" Target="http://www.legistorm.com/person/Steven_J_Robinson/37290.html" TargetMode="External" /><Relationship Id="rId50" Type="http://schemas.openxmlformats.org/officeDocument/2006/relationships/hyperlink" Target="http://www.legistorm.com/person/Peter_Rouse/6106.html" TargetMode="External" /><Relationship Id="rId51" Type="http://schemas.openxmlformats.org/officeDocument/2006/relationships/hyperlink" Target="http://www.legistorm.com/person/Daniel_A_Sepulveda/6113.html" TargetMode="External" /><Relationship Id="rId52" Type="http://schemas.openxmlformats.org/officeDocument/2006/relationships/hyperlink" Target="http://www.legistorm.com/person/Ian_H_Solomon/6107.html" TargetMode="External" /><Relationship Id="rId53" Type="http://schemas.openxmlformats.org/officeDocument/2006/relationships/hyperlink" Target="http://www.legistorm.com/person/Robert_A_Stephan/6157.html" TargetMode="External" /><Relationship Id="rId54" Type="http://schemas.openxmlformats.org/officeDocument/2006/relationships/hyperlink" Target="http://www.legistorm.com/person/Jeffrey_M_Stephens/6118.html" TargetMode="External" /><Relationship Id="rId55" Type="http://schemas.openxmlformats.org/officeDocument/2006/relationships/hyperlink" Target="http://www.legistorm.com/person/Michael_A_Strautmanis/6133.html" TargetMode="External" /><Relationship Id="rId56" Type="http://schemas.openxmlformats.org/officeDocument/2006/relationships/hyperlink" Target="http://www.legistorm.com/person/Colman_M_Sutter/59767.html" TargetMode="External" /><Relationship Id="rId57" Type="http://schemas.openxmlformats.org/officeDocument/2006/relationships/hyperlink" Target="http://www.legistorm.com/person/Mikal_L_Sutton_Vereen/25224.html" TargetMode="External" /><Relationship Id="rId58" Type="http://schemas.openxmlformats.org/officeDocument/2006/relationships/hyperlink" Target="http://www.legistorm.com/person/Ashley_R_Tate_Gilmore/6153.html" TargetMode="External" /><Relationship Id="rId59" Type="http://schemas.openxmlformats.org/officeDocument/2006/relationships/hyperlink" Target="http://www.legistorm.com/person/Audrey_M_Till/21628.html" TargetMode="External" /><Relationship Id="rId60" Type="http://schemas.openxmlformats.org/officeDocument/2006/relationships/hyperlink" Target="http://www.legistorm.com/person/Mary_H_Tranbaugh/37284.html" TargetMode="External" /><Relationship Id="rId61" Type="http://schemas.openxmlformats.org/officeDocument/2006/relationships/hyperlink" Target="http://www.legistorm.com/person/Lillian_W_Trienens/50519.html" TargetMode="External" /><Relationship Id="rId62" Type="http://schemas.openxmlformats.org/officeDocument/2006/relationships/hyperlink" Target="http://www.legistorm.com/person/Benjamin_E_Vaughn/444.html" TargetMode="External" /><Relationship Id="rId63" Type="http://schemas.openxmlformats.org/officeDocument/2006/relationships/hyperlink" Target="http://www.legistorm.com/person/Neal_M_Walker/50521.html" TargetMode="External" /><Relationship Id="rId64" Type="http://schemas.openxmlformats.org/officeDocument/2006/relationships/hyperlink" Target="http://www.legistorm.com/person/Ellen_R_Whelan_Wuest/37289.html" TargetMode="External" /><Relationship Id="rId65" Type="http://schemas.openxmlformats.org/officeDocument/2006/relationships/hyperlink" Target="http://www.legistorm.com/person/Kenneth_F_Williams_Bennett/614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6" ht="27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t="s">
        <v>6</v>
      </c>
      <c r="B2" s="2">
        <f>Biden!L43</f>
        <v>15</v>
      </c>
      <c r="C2" s="2">
        <f>Biden!M43</f>
        <v>25</v>
      </c>
      <c r="D2" s="3">
        <f>Biden!J43*2</f>
        <v>85144.7950893008</v>
      </c>
      <c r="E2" s="3">
        <f>Biden!K43*2</f>
        <v>55922.327984304255</v>
      </c>
      <c r="F2" s="4">
        <f>E2/D2</f>
        <v>0.6567909162932661</v>
      </c>
    </row>
    <row r="3" spans="1:6" ht="12.75">
      <c r="A3" t="s">
        <v>7</v>
      </c>
      <c r="B3" s="2">
        <f>McCain!L56</f>
        <v>17</v>
      </c>
      <c r="C3" s="2">
        <f>McCain!M56</f>
        <v>25</v>
      </c>
      <c r="D3" s="3">
        <f>McCain!J56*2</f>
        <v>53259.36369865237</v>
      </c>
      <c r="E3" s="3">
        <f>McCain!K56*2</f>
        <v>55958.66964026919</v>
      </c>
      <c r="F3" s="4">
        <f>E3/D3</f>
        <v>1.0506822792117796</v>
      </c>
    </row>
    <row r="4" spans="1:6" ht="12.75">
      <c r="A4" t="s">
        <v>8</v>
      </c>
      <c r="B4" s="2">
        <f>Obama!L62</f>
        <v>27</v>
      </c>
      <c r="C4" s="2">
        <f>Obama!M62</f>
        <v>30</v>
      </c>
      <c r="D4" s="3">
        <f>Obama!J62*2</f>
        <v>56298.75167605611</v>
      </c>
      <c r="E4" s="3">
        <f>Obama!K62*2</f>
        <v>45070.08888293148</v>
      </c>
      <c r="F4" s="4">
        <f>E4/D4</f>
        <v>0.8005521888347625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H48" sqref="H48"/>
    </sheetView>
  </sheetViews>
  <sheetFormatPr defaultColWidth="12.57421875" defaultRowHeight="12.75"/>
  <cols>
    <col min="1" max="1" width="21.421875" style="0" customWidth="1"/>
    <col min="2" max="3" width="11.57421875" style="0" customWidth="1"/>
    <col min="4" max="4" width="15.140625" style="0" customWidth="1"/>
    <col min="5" max="16384" width="11.57421875" style="0" customWidth="1"/>
  </cols>
  <sheetData>
    <row r="1" spans="1:13" ht="12.75">
      <c r="A1" s="5" t="s">
        <v>9</v>
      </c>
      <c r="B1" s="5" t="s">
        <v>10</v>
      </c>
      <c r="C1" s="5" t="s">
        <v>11</v>
      </c>
      <c r="D1" s="5" t="s">
        <v>12</v>
      </c>
      <c r="E1" s="5" t="s">
        <v>13</v>
      </c>
      <c r="F1" s="6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</row>
    <row r="2" spans="1:13" ht="12.75">
      <c r="A2" s="7" t="s">
        <v>22</v>
      </c>
      <c r="B2" s="8">
        <v>39356</v>
      </c>
      <c r="C2" s="8">
        <v>39418</v>
      </c>
      <c r="D2" s="9" t="s">
        <v>23</v>
      </c>
      <c r="E2" s="10">
        <v>13324.98</v>
      </c>
      <c r="F2" s="11"/>
      <c r="G2" t="s">
        <v>24</v>
      </c>
      <c r="H2" s="2">
        <f>C2-B2</f>
        <v>62</v>
      </c>
      <c r="I2" s="3">
        <f>E2/(H2/182)</f>
        <v>39115.26387096774</v>
      </c>
      <c r="J2" s="2">
        <f>IF(G2="M",I2,0)</f>
        <v>0</v>
      </c>
      <c r="K2" s="3">
        <f>IF(G2="F",I2,0)</f>
        <v>39115.26387096774</v>
      </c>
      <c r="L2" s="2">
        <f>IF($G2="M",1,0)</f>
        <v>0</v>
      </c>
      <c r="M2" s="2">
        <f>IF($G2="F",1,0)</f>
        <v>1</v>
      </c>
    </row>
    <row r="3" spans="1:13" ht="23.25">
      <c r="A3" s="7" t="s">
        <v>25</v>
      </c>
      <c r="B3" s="8">
        <v>39461</v>
      </c>
      <c r="C3" s="8">
        <v>39538</v>
      </c>
      <c r="D3" s="9" t="s">
        <v>26</v>
      </c>
      <c r="E3" s="10">
        <v>10480.52</v>
      </c>
      <c r="F3" s="11"/>
      <c r="G3" t="s">
        <v>24</v>
      </c>
      <c r="H3" s="2">
        <f>C3-B3</f>
        <v>77</v>
      </c>
      <c r="I3" s="3">
        <f>E3/(H3/182)</f>
        <v>24772.138181818184</v>
      </c>
      <c r="J3" s="2">
        <f>IF(G3="M",I3,0)</f>
        <v>0</v>
      </c>
      <c r="K3" s="3">
        <f>IF(G3="F",I3,0)</f>
        <v>24772.138181818184</v>
      </c>
      <c r="L3" s="2">
        <f>IF($G3="M",1,0)</f>
        <v>0</v>
      </c>
      <c r="M3" s="2">
        <f>IF($G3="F",1,0)</f>
        <v>1</v>
      </c>
    </row>
    <row r="4" spans="1:13" ht="12.75">
      <c r="A4" s="7" t="s">
        <v>27</v>
      </c>
      <c r="B4" s="8">
        <v>39380</v>
      </c>
      <c r="C4" s="8">
        <v>39538</v>
      </c>
      <c r="D4" s="9" t="s">
        <v>23</v>
      </c>
      <c r="E4" s="10">
        <v>43666.65</v>
      </c>
      <c r="F4" s="11"/>
      <c r="G4" t="s">
        <v>24</v>
      </c>
      <c r="H4" s="2">
        <f>C4-B4</f>
        <v>158</v>
      </c>
      <c r="I4" s="3">
        <f>E4/(H4/182)</f>
        <v>50299.55886075949</v>
      </c>
      <c r="J4" s="2">
        <f>IF(G4="M",I4,0)</f>
        <v>0</v>
      </c>
      <c r="K4" s="3">
        <f>IF(G4="F",I4,0)</f>
        <v>50299.55886075949</v>
      </c>
      <c r="L4" s="2">
        <f>IF($G4="M",1,0)</f>
        <v>0</v>
      </c>
      <c r="M4" s="2">
        <f>IF($G4="F",1,0)</f>
        <v>1</v>
      </c>
    </row>
    <row r="5" spans="1:13" ht="34.5">
      <c r="A5" s="7" t="s">
        <v>28</v>
      </c>
      <c r="B5" s="8">
        <v>39356</v>
      </c>
      <c r="C5" s="8">
        <v>39538</v>
      </c>
      <c r="D5" s="9" t="s">
        <v>29</v>
      </c>
      <c r="E5" s="10">
        <v>37249.94</v>
      </c>
      <c r="F5" s="11"/>
      <c r="G5" t="s">
        <v>24</v>
      </c>
      <c r="H5" s="2">
        <f>C5-B5</f>
        <v>182</v>
      </c>
      <c r="I5" s="3">
        <f>E5/(H5/182)</f>
        <v>37249.94</v>
      </c>
      <c r="J5" s="2">
        <f>IF(G5="M",I5,0)</f>
        <v>0</v>
      </c>
      <c r="K5" s="3">
        <f>IF(G5="F",I5,0)</f>
        <v>37249.94</v>
      </c>
      <c r="L5" s="2">
        <f>IF($G5="M",1,0)</f>
        <v>0</v>
      </c>
      <c r="M5" s="2">
        <f>IF($G5="F",1,0)</f>
        <v>1</v>
      </c>
    </row>
    <row r="6" spans="1:13" ht="23.25">
      <c r="A6" s="7" t="s">
        <v>30</v>
      </c>
      <c r="B6" s="8">
        <v>39387</v>
      </c>
      <c r="C6" s="8">
        <v>39538</v>
      </c>
      <c r="D6" s="9" t="s">
        <v>26</v>
      </c>
      <c r="E6" s="10">
        <v>19083.3</v>
      </c>
      <c r="F6" s="11"/>
      <c r="G6" t="s">
        <v>24</v>
      </c>
      <c r="H6" s="2">
        <f>C6-B6</f>
        <v>151</v>
      </c>
      <c r="I6" s="3">
        <f>E6/(H6/182)</f>
        <v>23001.063576158936</v>
      </c>
      <c r="J6" s="2">
        <f>IF(G6="M",I6,0)</f>
        <v>0</v>
      </c>
      <c r="K6" s="3">
        <f>IF(G6="F",I6,0)</f>
        <v>23001.063576158936</v>
      </c>
      <c r="L6" s="2">
        <f>IF($G6="M",1,0)</f>
        <v>0</v>
      </c>
      <c r="M6" s="2">
        <f>IF($G6="F",1,0)</f>
        <v>1</v>
      </c>
    </row>
    <row r="7" spans="1:13" ht="12.75">
      <c r="A7" s="7" t="s">
        <v>31</v>
      </c>
      <c r="B7" s="8">
        <v>39356</v>
      </c>
      <c r="C7" s="8">
        <v>39538</v>
      </c>
      <c r="D7" s="9" t="s">
        <v>32</v>
      </c>
      <c r="E7" s="10">
        <v>18749.94</v>
      </c>
      <c r="F7" s="11"/>
      <c r="G7" t="s">
        <v>33</v>
      </c>
      <c r="H7" s="2">
        <f>C7-B7</f>
        <v>182</v>
      </c>
      <c r="I7" s="3">
        <f>E7/(H7/182)</f>
        <v>18749.94</v>
      </c>
      <c r="J7" s="3">
        <f>IF(G7="M",I7,0)</f>
        <v>18749.94</v>
      </c>
      <c r="K7" s="2">
        <f>IF(G7="F",I7,0)</f>
        <v>0</v>
      </c>
      <c r="L7" s="2">
        <f>IF($G7="M",1,0)</f>
        <v>1</v>
      </c>
      <c r="M7" s="2">
        <f>IF($G7="F",1,0)</f>
        <v>0</v>
      </c>
    </row>
    <row r="8" spans="1:13" ht="12.75">
      <c r="A8" s="7" t="s">
        <v>34</v>
      </c>
      <c r="B8" s="8">
        <v>39356</v>
      </c>
      <c r="C8" s="8">
        <v>39538</v>
      </c>
      <c r="D8" s="9" t="s">
        <v>35</v>
      </c>
      <c r="E8" s="10">
        <v>20749.92</v>
      </c>
      <c r="F8" s="11"/>
      <c r="G8" t="s">
        <v>24</v>
      </c>
      <c r="H8" s="2">
        <f>C8-B8</f>
        <v>182</v>
      </c>
      <c r="I8" s="3">
        <f>E8/(H8/182)</f>
        <v>20749.92</v>
      </c>
      <c r="J8" s="2">
        <f>IF(G8="M",I8,0)</f>
        <v>0</v>
      </c>
      <c r="K8" s="3">
        <f>IF(G8="F",I8,0)</f>
        <v>20749.92</v>
      </c>
      <c r="L8" s="2">
        <f>IF($G8="M",1,0)</f>
        <v>0</v>
      </c>
      <c r="M8" s="2">
        <f>IF($G8="F",1,0)</f>
        <v>1</v>
      </c>
    </row>
    <row r="9" spans="1:13" ht="12.75">
      <c r="A9" s="7" t="s">
        <v>36</v>
      </c>
      <c r="B9" s="8">
        <v>39356</v>
      </c>
      <c r="C9" s="8">
        <v>39538</v>
      </c>
      <c r="D9" s="9" t="s">
        <v>35</v>
      </c>
      <c r="E9" s="10">
        <v>16874.94</v>
      </c>
      <c r="F9" s="11"/>
      <c r="G9" t="s">
        <v>24</v>
      </c>
      <c r="H9" s="2">
        <f>C9-B9</f>
        <v>182</v>
      </c>
      <c r="I9" s="3">
        <f>E9/(H9/182)</f>
        <v>16874.94</v>
      </c>
      <c r="J9" s="2">
        <f>IF(G9="M",I9,0)</f>
        <v>0</v>
      </c>
      <c r="K9" s="3">
        <f>IF(G9="F",I9,0)</f>
        <v>16874.94</v>
      </c>
      <c r="L9" s="2">
        <f>IF($G9="M",1,0)</f>
        <v>0</v>
      </c>
      <c r="M9" s="2">
        <f>IF($G9="F",1,0)</f>
        <v>1</v>
      </c>
    </row>
    <row r="10" spans="1:13" ht="23.25">
      <c r="A10" s="7" t="s">
        <v>37</v>
      </c>
      <c r="B10" s="8">
        <v>39387</v>
      </c>
      <c r="C10" s="8">
        <v>39538</v>
      </c>
      <c r="D10" s="9" t="s">
        <v>38</v>
      </c>
      <c r="E10" s="10">
        <v>23833.32</v>
      </c>
      <c r="F10" s="11"/>
      <c r="G10" t="s">
        <v>33</v>
      </c>
      <c r="H10" s="2">
        <f>C10-B10</f>
        <v>151</v>
      </c>
      <c r="I10" s="3">
        <f>E10/(H10/182)</f>
        <v>28726.25324503311</v>
      </c>
      <c r="J10" s="3">
        <f>IF(G10="M",I10,0)</f>
        <v>28726.25324503311</v>
      </c>
      <c r="K10" s="2">
        <f>IF(G10="F",I10,0)</f>
        <v>0</v>
      </c>
      <c r="L10" s="2">
        <f>IF($G10="M",1,0)</f>
        <v>1</v>
      </c>
      <c r="M10" s="2">
        <f>IF($G10="F",1,0)</f>
        <v>0</v>
      </c>
    </row>
    <row r="11" spans="1:13" ht="23.25">
      <c r="A11" s="7" t="s">
        <v>39</v>
      </c>
      <c r="B11" s="8">
        <v>39356</v>
      </c>
      <c r="C11" s="8">
        <v>39538</v>
      </c>
      <c r="D11" s="9" t="s">
        <v>40</v>
      </c>
      <c r="E11" s="10">
        <v>18020.79</v>
      </c>
      <c r="F11" s="11"/>
      <c r="G11" t="s">
        <v>24</v>
      </c>
      <c r="H11" s="2">
        <f>C11-B11</f>
        <v>182</v>
      </c>
      <c r="I11" s="3">
        <f>E11/(H11/182)</f>
        <v>18020.79</v>
      </c>
      <c r="J11" s="2">
        <f>IF(G11="M",I11,0)</f>
        <v>0</v>
      </c>
      <c r="K11" s="3">
        <f>IF(G11="F",I11,0)</f>
        <v>18020.79</v>
      </c>
      <c r="L11" s="2">
        <f>IF($G11="M",1,0)</f>
        <v>0</v>
      </c>
      <c r="M11" s="2">
        <f>IF($G11="F",1,0)</f>
        <v>1</v>
      </c>
    </row>
    <row r="12" spans="1:13" ht="12.75">
      <c r="A12" s="7" t="s">
        <v>41</v>
      </c>
      <c r="B12" s="8">
        <v>39356</v>
      </c>
      <c r="C12" s="8">
        <v>39538</v>
      </c>
      <c r="D12" s="9" t="s">
        <v>42</v>
      </c>
      <c r="E12" s="10">
        <v>72749.98</v>
      </c>
      <c r="F12" s="11"/>
      <c r="G12" t="s">
        <v>33</v>
      </c>
      <c r="H12" s="2">
        <f>C12-B12</f>
        <v>182</v>
      </c>
      <c r="I12" s="3">
        <f>E12/(H12/182)</f>
        <v>72749.98</v>
      </c>
      <c r="J12" s="3">
        <f>IF(G12="M",I12,0)</f>
        <v>72749.98</v>
      </c>
      <c r="K12" s="2">
        <f>IF(G12="F",I12,0)</f>
        <v>0</v>
      </c>
      <c r="L12" s="2">
        <f>IF($G12="M",1,0)</f>
        <v>1</v>
      </c>
      <c r="M12" s="2">
        <f>IF($G12="F",1,0)</f>
        <v>0</v>
      </c>
    </row>
    <row r="13" spans="1:13" ht="23.25">
      <c r="A13" s="7" t="s">
        <v>43</v>
      </c>
      <c r="B13" s="8">
        <v>39356</v>
      </c>
      <c r="C13" s="8">
        <v>39538</v>
      </c>
      <c r="D13" s="9" t="s">
        <v>40</v>
      </c>
      <c r="E13" s="10">
        <v>17250</v>
      </c>
      <c r="F13" s="11"/>
      <c r="G13" t="s">
        <v>24</v>
      </c>
      <c r="H13" s="2">
        <f>C13-B13</f>
        <v>182</v>
      </c>
      <c r="I13" s="3">
        <f>E13/(H13/182)</f>
        <v>17250</v>
      </c>
      <c r="J13" s="2">
        <f>IF(G13="M",I13,0)</f>
        <v>0</v>
      </c>
      <c r="K13" s="3">
        <f>IF(G13="F",I13,0)</f>
        <v>17250</v>
      </c>
      <c r="L13" s="2">
        <f>IF($G13="M",1,0)</f>
        <v>0</v>
      </c>
      <c r="M13" s="2">
        <f>IF($G13="F",1,0)</f>
        <v>1</v>
      </c>
    </row>
    <row r="14" spans="1:13" ht="12.75">
      <c r="A14" s="7" t="s">
        <v>44</v>
      </c>
      <c r="B14" s="8">
        <v>39387</v>
      </c>
      <c r="C14" s="8">
        <v>39490</v>
      </c>
      <c r="D14" s="9" t="s">
        <v>45</v>
      </c>
      <c r="E14" s="10">
        <v>10166.64</v>
      </c>
      <c r="F14" s="11"/>
      <c r="G14" t="s">
        <v>24</v>
      </c>
      <c r="H14" s="2">
        <f>C14-B14</f>
        <v>103</v>
      </c>
      <c r="I14" s="3">
        <f>E14/(H14/182)</f>
        <v>17964.35417475728</v>
      </c>
      <c r="J14" s="2">
        <f>IF(G14="M",I14,0)</f>
        <v>0</v>
      </c>
      <c r="K14" s="3">
        <f>IF(G14="F",I14,0)</f>
        <v>17964.35417475728</v>
      </c>
      <c r="L14" s="2">
        <f>IF($G14="M",1,0)</f>
        <v>0</v>
      </c>
      <c r="M14" s="2">
        <f>IF($G14="F",1,0)</f>
        <v>1</v>
      </c>
    </row>
    <row r="15" spans="1:13" ht="34.5">
      <c r="A15" s="7" t="s">
        <v>46</v>
      </c>
      <c r="B15" s="8">
        <v>39356</v>
      </c>
      <c r="C15" s="8">
        <v>39538</v>
      </c>
      <c r="D15" s="9" t="s">
        <v>47</v>
      </c>
      <c r="E15" s="10">
        <v>19499.94</v>
      </c>
      <c r="F15" s="11"/>
      <c r="G15" t="s">
        <v>24</v>
      </c>
      <c r="H15" s="2">
        <f>C15-B15</f>
        <v>182</v>
      </c>
      <c r="I15" s="3">
        <f>E15/(H15/182)</f>
        <v>19499.94</v>
      </c>
      <c r="J15" s="2">
        <f>IF(G15="M",I15,0)</f>
        <v>0</v>
      </c>
      <c r="K15" s="3">
        <f>IF(G15="F",I15,0)</f>
        <v>19499.94</v>
      </c>
      <c r="L15" s="2">
        <f>IF($G15="M",1,0)</f>
        <v>0</v>
      </c>
      <c r="M15" s="2">
        <f>IF($G15="F",1,0)</f>
        <v>1</v>
      </c>
    </row>
    <row r="16" spans="1:13" ht="12.75">
      <c r="A16" s="7" t="s">
        <v>48</v>
      </c>
      <c r="B16" s="8">
        <v>39356</v>
      </c>
      <c r="C16" s="8">
        <v>39538</v>
      </c>
      <c r="D16" s="9" t="s">
        <v>35</v>
      </c>
      <c r="E16" s="10">
        <v>40208.31</v>
      </c>
      <c r="F16" s="11"/>
      <c r="G16" t="s">
        <v>24</v>
      </c>
      <c r="H16" s="2">
        <f>C16-B16</f>
        <v>182</v>
      </c>
      <c r="I16" s="3">
        <f>E16/(H16/182)</f>
        <v>40208.31</v>
      </c>
      <c r="J16" s="2">
        <f>IF(G16="M",I16,0)</f>
        <v>0</v>
      </c>
      <c r="K16" s="3">
        <f>IF(G16="F",I16,0)</f>
        <v>40208.31</v>
      </c>
      <c r="L16" s="2">
        <f>IF($G16="M",1,0)</f>
        <v>0</v>
      </c>
      <c r="M16" s="2">
        <f>IF($G16="F",1,0)</f>
        <v>1</v>
      </c>
    </row>
    <row r="17" spans="1:13" ht="23.25">
      <c r="A17" s="7" t="s">
        <v>49</v>
      </c>
      <c r="B17" s="8">
        <v>39356</v>
      </c>
      <c r="C17" s="8">
        <v>39538</v>
      </c>
      <c r="D17" s="9" t="s">
        <v>50</v>
      </c>
      <c r="E17" s="10">
        <v>19329.97</v>
      </c>
      <c r="F17" s="11"/>
      <c r="H17" s="2">
        <f>C17-B17</f>
        <v>182</v>
      </c>
      <c r="I17" s="3">
        <f>E17/(H17/182)</f>
        <v>19329.97</v>
      </c>
      <c r="J17" s="2">
        <f>IF(G17="M",I17,0)</f>
        <v>0</v>
      </c>
      <c r="K17" s="2">
        <f>IF(G17="F",I17,0)</f>
        <v>0</v>
      </c>
      <c r="L17" s="2">
        <f>IF($G17="M",1,0)</f>
        <v>0</v>
      </c>
      <c r="M17" s="2">
        <f>IF($G17="F",1,0)</f>
        <v>0</v>
      </c>
    </row>
    <row r="18" spans="1:13" ht="34.5">
      <c r="A18" s="7" t="s">
        <v>51</v>
      </c>
      <c r="B18" s="8">
        <v>39356</v>
      </c>
      <c r="C18" s="8">
        <v>39510</v>
      </c>
      <c r="D18" s="9" t="s">
        <v>52</v>
      </c>
      <c r="E18" s="10">
        <v>69143.45</v>
      </c>
      <c r="F18" s="9" t="s">
        <v>53</v>
      </c>
      <c r="G18" t="s">
        <v>33</v>
      </c>
      <c r="H18" s="2">
        <f>C18-B18+DAYS("11/8/07","1/9/08")</f>
        <v>92</v>
      </c>
      <c r="I18" s="3">
        <f>E18/(H18/182)</f>
        <v>136783.78152173912</v>
      </c>
      <c r="J18" s="3">
        <f>IF(G18="M",I18,0)</f>
        <v>136783.78152173912</v>
      </c>
      <c r="K18" s="2">
        <f>IF(G18="F",I18,0)</f>
        <v>0</v>
      </c>
      <c r="L18" s="2">
        <f>IF($G18="M",1,0)</f>
        <v>1</v>
      </c>
      <c r="M18" s="2">
        <f>IF($G18="F",1,0)</f>
        <v>0</v>
      </c>
    </row>
    <row r="19" spans="1:13" ht="12.75">
      <c r="A19" s="7" t="s">
        <v>54</v>
      </c>
      <c r="B19" s="8">
        <v>39356</v>
      </c>
      <c r="C19" s="8">
        <v>39538</v>
      </c>
      <c r="D19" s="9" t="s">
        <v>35</v>
      </c>
      <c r="E19" s="10">
        <v>23374.94</v>
      </c>
      <c r="F19" s="11"/>
      <c r="G19" t="s">
        <v>33</v>
      </c>
      <c r="H19" s="2">
        <f>C19-B19</f>
        <v>182</v>
      </c>
      <c r="I19" s="3">
        <f>E19/(H19/182)</f>
        <v>23374.94</v>
      </c>
      <c r="J19" s="3">
        <f>IF(G19="M",I19,0)</f>
        <v>23374.94</v>
      </c>
      <c r="K19" s="2">
        <f>IF(G19="F",I19,0)</f>
        <v>0</v>
      </c>
      <c r="L19" s="2">
        <f>IF($G19="M",1,0)</f>
        <v>1</v>
      </c>
      <c r="M19" s="2">
        <f>IF($G19="F",1,0)</f>
        <v>0</v>
      </c>
    </row>
    <row r="20" spans="1:13" ht="23.25">
      <c r="A20" s="7" t="s">
        <v>55</v>
      </c>
      <c r="B20" s="8">
        <v>39356</v>
      </c>
      <c r="C20" s="8">
        <v>39538</v>
      </c>
      <c r="D20" s="9" t="s">
        <v>40</v>
      </c>
      <c r="E20" s="10">
        <v>14999.94</v>
      </c>
      <c r="F20" s="11"/>
      <c r="G20" t="s">
        <v>24</v>
      </c>
      <c r="H20" s="2">
        <f>C20-B20</f>
        <v>182</v>
      </c>
      <c r="I20" s="3">
        <f>E20/(H20/182)</f>
        <v>14999.94</v>
      </c>
      <c r="J20" s="2">
        <f>IF(G20="M",I20,0)</f>
        <v>0</v>
      </c>
      <c r="K20" s="3">
        <f>IF(G20="F",I20,0)</f>
        <v>14999.94</v>
      </c>
      <c r="L20" s="2">
        <f>IF($G20="M",1,0)</f>
        <v>0</v>
      </c>
      <c r="M20" s="2">
        <f>IF($G20="F",1,0)</f>
        <v>1</v>
      </c>
    </row>
    <row r="21" spans="1:13" ht="12.75">
      <c r="A21" s="7" t="s">
        <v>56</v>
      </c>
      <c r="B21" s="8">
        <v>39387</v>
      </c>
      <c r="C21" s="8">
        <v>39538</v>
      </c>
      <c r="D21" s="9" t="s">
        <v>57</v>
      </c>
      <c r="E21" s="10">
        <v>17166.64</v>
      </c>
      <c r="F21" s="11"/>
      <c r="G21" t="s">
        <v>24</v>
      </c>
      <c r="H21" s="2">
        <f>C21-B21</f>
        <v>151</v>
      </c>
      <c r="I21" s="3">
        <f>E21/(H21/182)</f>
        <v>20690.91708609271</v>
      </c>
      <c r="J21" s="2">
        <f>IF(G21="M",I21,0)</f>
        <v>0</v>
      </c>
      <c r="K21" s="3">
        <f>IF(G21="F",I21,0)</f>
        <v>20690.91708609271</v>
      </c>
      <c r="L21" s="2">
        <f>IF($G21="M",1,0)</f>
        <v>0</v>
      </c>
      <c r="M21" s="2">
        <f>IF($G21="F",1,0)</f>
        <v>1</v>
      </c>
    </row>
    <row r="22" spans="1:13" ht="12.75">
      <c r="A22" s="7" t="s">
        <v>58</v>
      </c>
      <c r="B22" s="8">
        <v>39356</v>
      </c>
      <c r="C22" s="8">
        <v>39538</v>
      </c>
      <c r="D22" s="9" t="s">
        <v>57</v>
      </c>
      <c r="E22" s="10">
        <v>23458.33</v>
      </c>
      <c r="F22" s="11"/>
      <c r="G22" t="s">
        <v>24</v>
      </c>
      <c r="H22" s="2">
        <f>C22-B22</f>
        <v>182</v>
      </c>
      <c r="I22" s="3">
        <f>E22/(H22/182)</f>
        <v>23458.33</v>
      </c>
      <c r="J22" s="2">
        <f>IF(G22="M",I22,0)</f>
        <v>0</v>
      </c>
      <c r="K22" s="3">
        <f>IF(G22="F",I22,0)</f>
        <v>23458.33</v>
      </c>
      <c r="L22" s="2">
        <f>IF($G22="M",1,0)</f>
        <v>0</v>
      </c>
      <c r="M22" s="2">
        <f>IF($G22="F",1,0)</f>
        <v>1</v>
      </c>
    </row>
    <row r="23" spans="1:13" ht="34.5">
      <c r="A23" s="7" t="s">
        <v>59</v>
      </c>
      <c r="B23" s="8">
        <v>39356</v>
      </c>
      <c r="C23" s="8">
        <v>39538</v>
      </c>
      <c r="D23" s="9" t="s">
        <v>60</v>
      </c>
      <c r="E23" s="10">
        <v>45374.94</v>
      </c>
      <c r="F23" s="11"/>
      <c r="G23" t="s">
        <v>24</v>
      </c>
      <c r="H23" s="2">
        <f>C23-B23</f>
        <v>182</v>
      </c>
      <c r="I23" s="3">
        <f>E23/(H23/182)</f>
        <v>45374.94</v>
      </c>
      <c r="J23" s="2">
        <f>IF(G23="M",I23,0)</f>
        <v>0</v>
      </c>
      <c r="K23" s="3">
        <f>IF(G23="F",I23,0)</f>
        <v>45374.94</v>
      </c>
      <c r="L23" s="2">
        <f>IF($G23="M",1,0)</f>
        <v>0</v>
      </c>
      <c r="M23" s="2">
        <f>IF($G23="F",1,0)</f>
        <v>1</v>
      </c>
    </row>
    <row r="24" spans="1:13" ht="12.75">
      <c r="A24" s="7" t="s">
        <v>61</v>
      </c>
      <c r="B24" s="8">
        <v>39356</v>
      </c>
      <c r="C24" s="8">
        <v>39538</v>
      </c>
      <c r="D24" s="9" t="s">
        <v>35</v>
      </c>
      <c r="E24" s="10">
        <v>17250</v>
      </c>
      <c r="F24" s="11"/>
      <c r="G24" t="s">
        <v>24</v>
      </c>
      <c r="H24" s="2">
        <f>C24-B24</f>
        <v>182</v>
      </c>
      <c r="I24" s="3">
        <f>E24/(H24/182)</f>
        <v>17250</v>
      </c>
      <c r="J24" s="2">
        <f>IF(G24="M",I24,0)</f>
        <v>0</v>
      </c>
      <c r="K24" s="3">
        <f>IF(G24="F",I24,0)</f>
        <v>17250</v>
      </c>
      <c r="L24" s="2">
        <f>IF($G24="M",1,0)</f>
        <v>0</v>
      </c>
      <c r="M24" s="2">
        <f>IF($G24="F",1,0)</f>
        <v>1</v>
      </c>
    </row>
    <row r="25" spans="1:13" ht="12.75">
      <c r="A25" s="7" t="s">
        <v>62</v>
      </c>
      <c r="B25" s="8">
        <v>39356</v>
      </c>
      <c r="C25" s="8">
        <v>39377</v>
      </c>
      <c r="D25" s="9" t="s">
        <v>35</v>
      </c>
      <c r="E25" s="10">
        <v>2138.88</v>
      </c>
      <c r="F25" s="11"/>
      <c r="G25" t="s">
        <v>33</v>
      </c>
      <c r="H25" s="2">
        <f>C25-B25</f>
        <v>21</v>
      </c>
      <c r="I25" s="3">
        <f>E25/(H25/182)</f>
        <v>18536.96</v>
      </c>
      <c r="J25" s="3">
        <f>IF(G25="M",I25,0)</f>
        <v>18536.96</v>
      </c>
      <c r="K25" s="2">
        <f>IF(G25="F",I25,0)</f>
        <v>0</v>
      </c>
      <c r="L25" s="2">
        <f>IF($G25="M",1,0)</f>
        <v>1</v>
      </c>
      <c r="M25" s="2">
        <f>IF($G25="F",1,0)</f>
        <v>0</v>
      </c>
    </row>
    <row r="26" spans="1:13" ht="12.75">
      <c r="A26" s="7" t="s">
        <v>63</v>
      </c>
      <c r="B26" s="8">
        <v>39356</v>
      </c>
      <c r="C26" s="8">
        <v>39538</v>
      </c>
      <c r="D26" s="9" t="s">
        <v>35</v>
      </c>
      <c r="E26" s="10">
        <v>17574.82</v>
      </c>
      <c r="F26" s="11"/>
      <c r="G26" t="s">
        <v>24</v>
      </c>
      <c r="H26" s="2">
        <f>C26-B26</f>
        <v>182</v>
      </c>
      <c r="I26" s="3">
        <f>E26/(H26/182)</f>
        <v>17574.82</v>
      </c>
      <c r="J26" s="2">
        <f>IF(G26="M",I26,0)</f>
        <v>0</v>
      </c>
      <c r="K26" s="3">
        <f>IF(G26="F",I26,0)</f>
        <v>17574.82</v>
      </c>
      <c r="L26" s="2">
        <f>IF($G26="M",1,0)</f>
        <v>0</v>
      </c>
      <c r="M26" s="2">
        <f>IF($G26="F",1,0)</f>
        <v>1</v>
      </c>
    </row>
    <row r="27" spans="1:13" ht="12.75">
      <c r="A27" s="7" t="s">
        <v>64</v>
      </c>
      <c r="B27" s="8">
        <v>39526</v>
      </c>
      <c r="C27" s="8">
        <v>39538</v>
      </c>
      <c r="D27" s="9" t="s">
        <v>52</v>
      </c>
      <c r="E27" s="10">
        <v>5333.32</v>
      </c>
      <c r="F27" s="11"/>
      <c r="G27" t="s">
        <v>33</v>
      </c>
      <c r="H27" s="2">
        <f>C27-B27</f>
        <v>12</v>
      </c>
      <c r="I27" s="3">
        <f>E27/(H27/182)</f>
        <v>80888.68666666666</v>
      </c>
      <c r="J27" s="3">
        <f>IF(G27="M",I27,0)</f>
        <v>80888.68666666666</v>
      </c>
      <c r="K27" s="2">
        <f>IF(G27="F",I27,0)</f>
        <v>0</v>
      </c>
      <c r="L27" s="2">
        <f>IF($G27="M",1,0)</f>
        <v>1</v>
      </c>
      <c r="M27" s="2">
        <f>IF($G27="F",1,0)</f>
        <v>0</v>
      </c>
    </row>
    <row r="28" spans="1:13" ht="23.25">
      <c r="A28" s="7" t="s">
        <v>65</v>
      </c>
      <c r="B28" s="8">
        <v>39356</v>
      </c>
      <c r="C28" s="8">
        <v>39530</v>
      </c>
      <c r="D28" s="9" t="s">
        <v>50</v>
      </c>
      <c r="E28" s="10">
        <v>19539.06</v>
      </c>
      <c r="F28" s="11"/>
      <c r="G28" t="s">
        <v>33</v>
      </c>
      <c r="H28" s="2">
        <f>C28-B28</f>
        <v>174</v>
      </c>
      <c r="I28" s="3">
        <f>E28/(H28/182)</f>
        <v>20437.407586206897</v>
      </c>
      <c r="J28" s="3">
        <f>IF(G28="M",I28,0)</f>
        <v>20437.407586206897</v>
      </c>
      <c r="K28" s="2">
        <f>IF(G28="F",I28,0)</f>
        <v>0</v>
      </c>
      <c r="L28" s="2">
        <f>IF($G28="M",1,0)</f>
        <v>1</v>
      </c>
      <c r="M28" s="2">
        <f>IF($G28="F",1,0)</f>
        <v>0</v>
      </c>
    </row>
    <row r="29" spans="1:13" ht="23.25">
      <c r="A29" s="7" t="s">
        <v>66</v>
      </c>
      <c r="B29" s="8">
        <v>39356</v>
      </c>
      <c r="C29" s="8">
        <v>39538</v>
      </c>
      <c r="D29" s="9" t="s">
        <v>67</v>
      </c>
      <c r="E29" s="10">
        <v>42916.61</v>
      </c>
      <c r="F29" s="11"/>
      <c r="G29" t="s">
        <v>24</v>
      </c>
      <c r="H29" s="2">
        <f>C29-B29</f>
        <v>182</v>
      </c>
      <c r="I29" s="3">
        <f>E29/(H29/182)</f>
        <v>42916.61</v>
      </c>
      <c r="J29" s="2">
        <f>IF(G29="M",I29,0)</f>
        <v>0</v>
      </c>
      <c r="K29" s="3">
        <f>IF(G29="F",I29,0)</f>
        <v>42916.61</v>
      </c>
      <c r="L29" s="2">
        <f>IF($G29="M",1,0)</f>
        <v>0</v>
      </c>
      <c r="M29" s="2">
        <f>IF($G29="F",1,0)</f>
        <v>1</v>
      </c>
    </row>
    <row r="30" spans="1:13" ht="12.75">
      <c r="A30" s="7" t="s">
        <v>68</v>
      </c>
      <c r="B30" s="8">
        <v>39379</v>
      </c>
      <c r="C30" s="8">
        <v>39510</v>
      </c>
      <c r="D30" s="9" t="s">
        <v>69</v>
      </c>
      <c r="E30" s="10">
        <v>33374.97</v>
      </c>
      <c r="F30" s="11"/>
      <c r="G30" t="s">
        <v>24</v>
      </c>
      <c r="H30" s="2">
        <f>C30-B30</f>
        <v>131</v>
      </c>
      <c r="I30" s="3">
        <f>E30/(H30/182)</f>
        <v>46368.27893129771</v>
      </c>
      <c r="J30" s="2">
        <f>IF(G30="M",I30,0)</f>
        <v>0</v>
      </c>
      <c r="K30" s="3">
        <f>IF(G30="F",I30,0)</f>
        <v>46368.27893129771</v>
      </c>
      <c r="L30" s="2">
        <f>IF($G30="M",1,0)</f>
        <v>0</v>
      </c>
      <c r="M30" s="2">
        <f>IF($G30="F",1,0)</f>
        <v>1</v>
      </c>
    </row>
    <row r="31" spans="1:13" ht="23.25">
      <c r="A31" s="7" t="s">
        <v>70</v>
      </c>
      <c r="B31" s="8">
        <v>39387</v>
      </c>
      <c r="C31" s="8">
        <v>39538</v>
      </c>
      <c r="D31" s="9" t="s">
        <v>71</v>
      </c>
      <c r="E31" s="10">
        <v>19999.98</v>
      </c>
      <c r="F31" s="11"/>
      <c r="G31" t="s">
        <v>33</v>
      </c>
      <c r="H31" s="2">
        <f>C31-B31</f>
        <v>151</v>
      </c>
      <c r="I31" s="3">
        <f>E31/(H31/182)</f>
        <v>24105.936158940396</v>
      </c>
      <c r="J31" s="3">
        <f>IF(G31="M",I31,0)</f>
        <v>24105.936158940396</v>
      </c>
      <c r="K31" s="2">
        <f>IF(G31="F",I31,0)</f>
        <v>0</v>
      </c>
      <c r="L31" s="2">
        <f>IF($G31="M",1,0)</f>
        <v>1</v>
      </c>
      <c r="M31" s="2">
        <f>IF($G31="F",1,0)</f>
        <v>0</v>
      </c>
    </row>
    <row r="32" spans="1:13" ht="34.5">
      <c r="A32" s="7" t="s">
        <v>72</v>
      </c>
      <c r="B32" s="8">
        <v>39356</v>
      </c>
      <c r="C32" s="8">
        <v>39538</v>
      </c>
      <c r="D32" s="9" t="s">
        <v>35</v>
      </c>
      <c r="E32" s="10">
        <v>44444.38</v>
      </c>
      <c r="F32" s="9" t="s">
        <v>73</v>
      </c>
      <c r="G32" t="s">
        <v>33</v>
      </c>
      <c r="H32" s="2">
        <f>C32-B32+DAYS("12/2/07","12/28/07")</f>
        <v>156</v>
      </c>
      <c r="I32" s="3">
        <f>E32/(H32/182)</f>
        <v>51851.776666666665</v>
      </c>
      <c r="J32" s="3">
        <f>IF(G32="M",I32,0)</f>
        <v>51851.776666666665</v>
      </c>
      <c r="K32" s="2">
        <f>IF(G32="F",I32,0)</f>
        <v>0</v>
      </c>
      <c r="L32" s="2">
        <f>IF($G32="M",1,0)</f>
        <v>1</v>
      </c>
      <c r="M32" s="2">
        <f>IF($G32="F",1,0)</f>
        <v>0</v>
      </c>
    </row>
    <row r="33" spans="1:13" ht="23.25">
      <c r="A33" s="7" t="s">
        <v>74</v>
      </c>
      <c r="B33" s="8">
        <v>39356</v>
      </c>
      <c r="C33" s="8">
        <v>39538</v>
      </c>
      <c r="D33" s="9" t="s">
        <v>75</v>
      </c>
      <c r="E33" s="10">
        <v>46708.31</v>
      </c>
      <c r="F33" s="11"/>
      <c r="G33" t="s">
        <v>24</v>
      </c>
      <c r="H33" s="2">
        <f>C33-B33</f>
        <v>182</v>
      </c>
      <c r="I33" s="3">
        <f>E33/(H33/182)</f>
        <v>46708.31</v>
      </c>
      <c r="J33" s="2">
        <f>IF(G33="M",I33,0)</f>
        <v>0</v>
      </c>
      <c r="K33" s="3">
        <f>IF(G33="F",I33,0)</f>
        <v>46708.31</v>
      </c>
      <c r="L33" s="2">
        <f>IF($G33="M",1,0)</f>
        <v>0</v>
      </c>
      <c r="M33" s="2">
        <f>IF($G33="F",1,0)</f>
        <v>1</v>
      </c>
    </row>
    <row r="34" spans="1:13" ht="23.25">
      <c r="A34" s="7" t="s">
        <v>76</v>
      </c>
      <c r="B34" s="8">
        <v>39356</v>
      </c>
      <c r="C34" s="8">
        <v>39538</v>
      </c>
      <c r="D34" s="9" t="s">
        <v>77</v>
      </c>
      <c r="E34" s="10">
        <v>26666.65</v>
      </c>
      <c r="F34" s="11"/>
      <c r="G34" t="s">
        <v>33</v>
      </c>
      <c r="H34" s="2">
        <f>C34-B34</f>
        <v>182</v>
      </c>
      <c r="I34" s="3">
        <f>E34/(H34/182)</f>
        <v>26666.65</v>
      </c>
      <c r="J34" s="3">
        <f>IF(G34="M",I34,0)</f>
        <v>26666.65</v>
      </c>
      <c r="K34" s="2">
        <f>IF(G34="F",I34,0)</f>
        <v>0</v>
      </c>
      <c r="L34" s="2">
        <f>IF($G34="M",1,0)</f>
        <v>1</v>
      </c>
      <c r="M34" s="2">
        <f>IF($G34="F",1,0)</f>
        <v>0</v>
      </c>
    </row>
    <row r="35" spans="1:13" ht="12.75">
      <c r="A35" s="7" t="s">
        <v>78</v>
      </c>
      <c r="B35" s="8">
        <v>39356</v>
      </c>
      <c r="C35" s="8">
        <v>39538</v>
      </c>
      <c r="D35" s="9" t="s">
        <v>35</v>
      </c>
      <c r="E35" s="10">
        <v>17250</v>
      </c>
      <c r="F35" s="11"/>
      <c r="G35" t="s">
        <v>24</v>
      </c>
      <c r="H35" s="2">
        <f>C35-B35</f>
        <v>182</v>
      </c>
      <c r="I35" s="3">
        <f>E35/(H35/182)</f>
        <v>17250</v>
      </c>
      <c r="J35" s="2">
        <f>IF(G35="M",I35,0)</f>
        <v>0</v>
      </c>
      <c r="K35" s="3">
        <f>IF(G35="F",I35,0)</f>
        <v>17250</v>
      </c>
      <c r="L35" s="2">
        <f>IF($G35="M",1,0)</f>
        <v>0</v>
      </c>
      <c r="M35" s="2">
        <f>IF($G35="F",1,0)</f>
        <v>1</v>
      </c>
    </row>
    <row r="36" spans="1:13" ht="23.25">
      <c r="A36" s="7" t="s">
        <v>79</v>
      </c>
      <c r="B36" s="8">
        <v>39356</v>
      </c>
      <c r="C36" s="8">
        <v>39538</v>
      </c>
      <c r="D36" s="9" t="s">
        <v>50</v>
      </c>
      <c r="E36" s="10">
        <v>19499.94</v>
      </c>
      <c r="F36" s="11"/>
      <c r="G36" t="s">
        <v>24</v>
      </c>
      <c r="H36" s="2">
        <f>C36-B36</f>
        <v>182</v>
      </c>
      <c r="I36" s="3">
        <f>E36/(H36/182)</f>
        <v>19499.94</v>
      </c>
      <c r="J36" s="2">
        <f>IF(G36="M",I36,0)</f>
        <v>0</v>
      </c>
      <c r="K36" s="3">
        <f>IF(G36="F",I36,0)</f>
        <v>19499.94</v>
      </c>
      <c r="L36" s="2">
        <f>IF($G36="M",1,0)</f>
        <v>0</v>
      </c>
      <c r="M36" s="2">
        <f>IF($G36="F",1,0)</f>
        <v>1</v>
      </c>
    </row>
    <row r="37" spans="1:13" ht="23.25">
      <c r="A37" s="7" t="s">
        <v>80</v>
      </c>
      <c r="B37" s="8">
        <v>39356</v>
      </c>
      <c r="C37" s="8">
        <v>39538</v>
      </c>
      <c r="D37" s="9" t="s">
        <v>40</v>
      </c>
      <c r="E37" s="10">
        <v>20499.96</v>
      </c>
      <c r="F37" s="11"/>
      <c r="G37" t="s">
        <v>24</v>
      </c>
      <c r="H37" s="2">
        <f>C37-B37</f>
        <v>182</v>
      </c>
      <c r="I37" s="3">
        <f>E37/(H37/182)</f>
        <v>20499.96</v>
      </c>
      <c r="J37" s="2">
        <f>IF(G37="M",I37,0)</f>
        <v>0</v>
      </c>
      <c r="K37" s="3">
        <f>IF(G37="F",I37,0)</f>
        <v>20499.96</v>
      </c>
      <c r="L37" s="2">
        <f>IF($G37="M",1,0)</f>
        <v>0</v>
      </c>
      <c r="M37" s="2">
        <f>IF($G37="F",1,0)</f>
        <v>1</v>
      </c>
    </row>
    <row r="38" spans="1:13" ht="23.25">
      <c r="A38" s="7" t="s">
        <v>81</v>
      </c>
      <c r="B38" s="8">
        <v>39356</v>
      </c>
      <c r="C38" s="8">
        <v>39538</v>
      </c>
      <c r="D38" s="9" t="s">
        <v>82</v>
      </c>
      <c r="E38" s="10">
        <v>28874.92</v>
      </c>
      <c r="F38" s="11"/>
      <c r="G38" t="s">
        <v>33</v>
      </c>
      <c r="H38" s="2">
        <f>C38-B38</f>
        <v>182</v>
      </c>
      <c r="I38" s="3">
        <f>E38/(H38/182)</f>
        <v>28874.92</v>
      </c>
      <c r="J38" s="3">
        <f>IF(G38="M",I38,0)</f>
        <v>28874.92</v>
      </c>
      <c r="K38" s="2">
        <f>IF(G38="F",I38,0)</f>
        <v>0</v>
      </c>
      <c r="L38" s="2">
        <f>IF($G38="M",1,0)</f>
        <v>1</v>
      </c>
      <c r="M38" s="2">
        <f>IF($G38="F",1,0)</f>
        <v>0</v>
      </c>
    </row>
    <row r="39" spans="1:13" ht="12.75">
      <c r="A39" s="7" t="s">
        <v>83</v>
      </c>
      <c r="B39" s="8">
        <v>39497</v>
      </c>
      <c r="C39" s="8">
        <v>39538</v>
      </c>
      <c r="D39" s="9" t="s">
        <v>23</v>
      </c>
      <c r="E39" s="10">
        <v>9333.32</v>
      </c>
      <c r="F39" s="11"/>
      <c r="G39" t="s">
        <v>24</v>
      </c>
      <c r="H39" s="2">
        <f>C39-B39</f>
        <v>41</v>
      </c>
      <c r="I39" s="3">
        <f>E39/(H39/182)</f>
        <v>41430.83512195122</v>
      </c>
      <c r="J39" s="2">
        <f>IF(G39="M",I39,0)</f>
        <v>0</v>
      </c>
      <c r="K39" s="3">
        <f>IF(G39="F",I39,0)</f>
        <v>41430.83512195122</v>
      </c>
      <c r="L39" s="2">
        <f>IF($G39="M",1,0)</f>
        <v>0</v>
      </c>
      <c r="M39" s="2">
        <f>IF($G39="F",1,0)</f>
        <v>1</v>
      </c>
    </row>
    <row r="40" spans="1:13" ht="23.25">
      <c r="A40" s="7" t="s">
        <v>84</v>
      </c>
      <c r="B40" s="8">
        <v>39356</v>
      </c>
      <c r="C40" s="8">
        <v>39538</v>
      </c>
      <c r="D40" s="9" t="s">
        <v>85</v>
      </c>
      <c r="E40" s="10">
        <v>17999.94</v>
      </c>
      <c r="F40" s="11"/>
      <c r="G40" t="s">
        <v>33</v>
      </c>
      <c r="H40" s="2">
        <f>C40-B40</f>
        <v>182</v>
      </c>
      <c r="I40" s="3">
        <f>E40/(H40/182)</f>
        <v>17999.94</v>
      </c>
      <c r="J40" s="3">
        <f>IF(G40="M",I40,0)</f>
        <v>17999.94</v>
      </c>
      <c r="K40" s="2">
        <f>IF(G40="F",I40,0)</f>
        <v>0</v>
      </c>
      <c r="L40" s="2">
        <f>IF($G40="M",1,0)</f>
        <v>1</v>
      </c>
      <c r="M40" s="2">
        <f>IF($G40="F",1,0)</f>
        <v>0</v>
      </c>
    </row>
    <row r="41" spans="1:13" ht="23.25">
      <c r="A41" s="7" t="s">
        <v>86</v>
      </c>
      <c r="B41" s="8">
        <v>39387</v>
      </c>
      <c r="C41" s="8">
        <v>39538</v>
      </c>
      <c r="D41" s="9" t="s">
        <v>67</v>
      </c>
      <c r="E41" s="10">
        <v>32499.98</v>
      </c>
      <c r="F41" s="11"/>
      <c r="G41" t="s">
        <v>33</v>
      </c>
      <c r="H41" s="2">
        <f>C41-B41</f>
        <v>151</v>
      </c>
      <c r="I41" s="3">
        <f>E41/(H41/182)</f>
        <v>39172.16132450331</v>
      </c>
      <c r="J41" s="3">
        <f>IF(G41="M",I41,0)</f>
        <v>39172.16132450331</v>
      </c>
      <c r="K41" s="2">
        <f>IF(G41="F",I41,0)</f>
        <v>0</v>
      </c>
      <c r="L41" s="2">
        <f>IF($G41="M",1,0)</f>
        <v>1</v>
      </c>
      <c r="M41" s="2">
        <f>IF($G41="F",1,0)</f>
        <v>0</v>
      </c>
    </row>
    <row r="42" spans="1:13" ht="12.75">
      <c r="A42" s="7" t="s">
        <v>87</v>
      </c>
      <c r="B42" s="8">
        <v>39356</v>
      </c>
      <c r="C42" s="8">
        <v>39538</v>
      </c>
      <c r="D42" s="9" t="s">
        <v>35</v>
      </c>
      <c r="E42" s="10">
        <v>49666.63</v>
      </c>
      <c r="F42" s="11"/>
      <c r="G42" t="s">
        <v>33</v>
      </c>
      <c r="H42" s="2">
        <f>C42-B42</f>
        <v>182</v>
      </c>
      <c r="I42" s="3">
        <f>E42/(H42/182)</f>
        <v>49666.63</v>
      </c>
      <c r="J42" s="3">
        <f>IF(G42="M",I42,0)</f>
        <v>49666.63</v>
      </c>
      <c r="K42" s="2">
        <f>IF(G42="F",I42,0)</f>
        <v>0</v>
      </c>
      <c r="L42" s="2">
        <f>IF($G42="M",1,0)</f>
        <v>1</v>
      </c>
      <c r="M42" s="2">
        <f>IF($G42="F",1,0)</f>
        <v>0</v>
      </c>
    </row>
    <row r="43" spans="10:13" ht="12.75">
      <c r="J43" s="2">
        <f>SUM(J2:J42)/L43</f>
        <v>42572.3975446504</v>
      </c>
      <c r="K43" s="3">
        <f>SUM(K2:K42)/M43</f>
        <v>27961.163992152127</v>
      </c>
      <c r="L43" s="2">
        <f>SUM(L2:L42)</f>
        <v>15</v>
      </c>
      <c r="M43" s="2">
        <f>SUM(M2:M42)</f>
        <v>25</v>
      </c>
    </row>
  </sheetData>
  <sheetProtection/>
  <hyperlinks>
    <hyperlink ref="A1" r:id="rId1" display="Payee Name "/>
    <hyperlink ref="B1" r:id="rId2" display="Start date "/>
    <hyperlink ref="C1" r:id="rId3" display="End date "/>
    <hyperlink ref="D1" r:id="rId4" display="Position "/>
    <hyperlink ref="E1" r:id="rId5" display="Amount "/>
    <hyperlink ref="A2" r:id="rId6" display="Aitken, Margaret M"/>
    <hyperlink ref="A3" r:id="rId7" display="Alair, Olivia E"/>
    <hyperlink ref="A4" r:id="rId8" display="Alexander, Elizabeth"/>
    <hyperlink ref="A5" r:id="rId9" display="Blunt-Carter, Marla K"/>
    <hyperlink ref="A6" r:id="rId10" display="Borrin, Danielle S"/>
    <hyperlink ref="A7" r:id="rId11" display="Brown, Darius J"/>
    <hyperlink ref="A8" r:id="rId12" display="Burritt, Desiree C"/>
    <hyperlink ref="A9" r:id="rId13" display="Coleman, Sarah R"/>
    <hyperlink ref="A10" r:id="rId14" display="Daley, James W"/>
    <hyperlink ref="A11" r:id="rId15" display="Debrabander, Nicole M"/>
    <hyperlink ref="A12" r:id="rId16" display="Di Eleuterio, John M"/>
    <hyperlink ref="A13" r:id="rId17" display="Doody, Jillian M"/>
    <hyperlink ref="A14" r:id="rId18" display="Ervin, Margaret W"/>
    <hyperlink ref="A15" r:id="rId19" display="Flannigan, Beverly R"/>
    <hyperlink ref="A16" r:id="rId20" display="Garvin, Tonya Baker"/>
    <hyperlink ref="A17" r:id="rId21" display="Hamadani, Mahsaman S"/>
    <hyperlink ref="A18" r:id="rId22" display="Hoffman, Alan L"/>
    <hyperlink ref="A19" r:id="rId23" display="Horsey, Bryan B"/>
    <hyperlink ref="A20" r:id="rId24" display="Hunger, Elizabeth S"/>
    <hyperlink ref="A21" r:id="rId25" display="Jones, Eileen A"/>
    <hyperlink ref="A22" r:id="rId26" display="Kelley, Mary Ann"/>
    <hyperlink ref="A23" r:id="rId27" display="Long, Norma K"/>
    <hyperlink ref="A24" r:id="rId28" display="Lynam, Sarah L"/>
    <hyperlink ref="A25" r:id="rId29" display="McPherson, Sean M"/>
    <hyperlink ref="A26" r:id="rId30" display="Meadors, Erin M"/>
    <hyperlink ref="A27" r:id="rId31" display="Navarro, Luis A"/>
    <hyperlink ref="A28" r:id="rId32" display="Niebling, William L"/>
    <hyperlink ref="A29" r:id="rId33" display="Ogden, Lisa Borin"/>
    <hyperlink ref="A30" r:id="rId34" display="Orloff, Nancy L"/>
    <hyperlink ref="A31" r:id="rId35" display="Schmitt, Christopher M"/>
    <hyperlink ref="A32" r:id="rId36" display="Smith, Kevin"/>
    <hyperlink ref="A33" r:id="rId37" display="Smith, Michele G"/>
    <hyperlink ref="A34" r:id="rId38" display="Snyder-Mackler, Alexander N"/>
    <hyperlink ref="A35" r:id="rId39" display="Steele, Shannon L"/>
    <hyperlink ref="A36" r:id="rId40" display="Stracko, Jill A"/>
    <hyperlink ref="A37" r:id="rId41" display="Taylor, Charonda L"/>
    <hyperlink ref="A38" r:id="rId42" display="Tjaden, Dan A"/>
    <hyperlink ref="A39" r:id="rId43" display="Tomasini, Ann Marie"/>
    <hyperlink ref="A40" r:id="rId44" display="Trundle, Lawrence"/>
    <hyperlink ref="A41" r:id="rId45" display="Vaupel, Jonathan B"/>
    <hyperlink ref="A42" r:id="rId46" display="Wright, Terrence K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H1" sqref="H1"/>
    </sheetView>
  </sheetViews>
  <sheetFormatPr defaultColWidth="12.57421875" defaultRowHeight="12.75"/>
  <cols>
    <col min="1" max="1" width="19.421875" style="0" customWidth="1"/>
    <col min="2" max="16384" width="11.57421875" style="0" customWidth="1"/>
  </cols>
  <sheetData>
    <row r="1" spans="1:13" ht="12.75">
      <c r="A1" s="5" t="s">
        <v>9</v>
      </c>
      <c r="B1" s="5" t="s">
        <v>10</v>
      </c>
      <c r="C1" s="5" t="s">
        <v>11</v>
      </c>
      <c r="D1" s="5" t="s">
        <v>12</v>
      </c>
      <c r="E1" s="5" t="s">
        <v>13</v>
      </c>
      <c r="F1" s="6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</row>
    <row r="2" spans="1:13" ht="23.25">
      <c r="A2" s="7" t="s">
        <v>88</v>
      </c>
      <c r="B2" s="8">
        <v>39356</v>
      </c>
      <c r="C2" s="8">
        <v>39538</v>
      </c>
      <c r="D2" s="9" t="s">
        <v>89</v>
      </c>
      <c r="E2" s="10">
        <v>24337.44</v>
      </c>
      <c r="F2" s="11"/>
      <c r="G2" t="s">
        <v>24</v>
      </c>
      <c r="H2" s="2">
        <f>C2-B2</f>
        <v>182</v>
      </c>
      <c r="I2" s="3">
        <f>E2/(H2/182)</f>
        <v>24337.44</v>
      </c>
      <c r="J2" s="2">
        <f>IF(G2="M",I2,0)</f>
        <v>0</v>
      </c>
      <c r="K2" s="3">
        <f>IF(G2="F",I2,0)</f>
        <v>24337.44</v>
      </c>
      <c r="L2" s="2">
        <f>IF($G2="M",1,0)</f>
        <v>0</v>
      </c>
      <c r="M2" s="2">
        <f>IF($G2="F",1,0)</f>
        <v>1</v>
      </c>
    </row>
    <row r="3" spans="1:13" ht="23.25">
      <c r="A3" s="7" t="s">
        <v>90</v>
      </c>
      <c r="B3" s="8">
        <v>39356</v>
      </c>
      <c r="C3" s="8">
        <v>39538</v>
      </c>
      <c r="D3" s="9" t="s">
        <v>35</v>
      </c>
      <c r="E3" s="10">
        <v>21460.68</v>
      </c>
      <c r="F3" s="11"/>
      <c r="G3" t="s">
        <v>24</v>
      </c>
      <c r="H3" s="2">
        <f>C3-B3</f>
        <v>182</v>
      </c>
      <c r="I3" s="3">
        <f>E3/(H3/182)</f>
        <v>21460.68</v>
      </c>
      <c r="J3" s="2">
        <f>IF(G3="M",I3,0)</f>
        <v>0</v>
      </c>
      <c r="K3" s="3">
        <f>IF(G3="F",I3,0)</f>
        <v>21460.68</v>
      </c>
      <c r="L3" s="2">
        <f>IF($G3="M",1,0)</f>
        <v>0</v>
      </c>
      <c r="M3" s="2">
        <f>IF($G3="F",1,0)</f>
        <v>1</v>
      </c>
    </row>
    <row r="4" spans="1:13" ht="34.5">
      <c r="A4" s="7" t="s">
        <v>91</v>
      </c>
      <c r="B4" s="8">
        <v>39356</v>
      </c>
      <c r="C4" s="8">
        <v>39538</v>
      </c>
      <c r="D4" s="9" t="s">
        <v>50</v>
      </c>
      <c r="E4" s="10">
        <v>18365.22</v>
      </c>
      <c r="F4" s="11"/>
      <c r="G4" t="s">
        <v>33</v>
      </c>
      <c r="H4" s="2">
        <f>C4-B4</f>
        <v>182</v>
      </c>
      <c r="I4" s="3">
        <f>E4/(H4/182)</f>
        <v>18365.22</v>
      </c>
      <c r="J4" s="3">
        <f>IF(G4="M",I4,0)</f>
        <v>18365.22</v>
      </c>
      <c r="K4" s="2">
        <f>IF(G4="F",I4,0)</f>
        <v>0</v>
      </c>
      <c r="L4" s="2">
        <f>IF($G4="M",1,0)</f>
        <v>1</v>
      </c>
      <c r="M4" s="2">
        <f>IF($G4="F",1,0)</f>
        <v>0</v>
      </c>
    </row>
    <row r="5" spans="1:13" ht="34.5">
      <c r="A5" s="7" t="s">
        <v>92</v>
      </c>
      <c r="B5" s="8">
        <v>39356</v>
      </c>
      <c r="C5" s="8">
        <v>39538</v>
      </c>
      <c r="D5" s="9" t="s">
        <v>50</v>
      </c>
      <c r="E5" s="10">
        <v>19677.24</v>
      </c>
      <c r="F5" s="11"/>
      <c r="G5" t="s">
        <v>33</v>
      </c>
      <c r="H5" s="2">
        <f>C5-B5</f>
        <v>182</v>
      </c>
      <c r="I5" s="3">
        <f>E5/(H5/182)</f>
        <v>19677.24</v>
      </c>
      <c r="J5" s="3">
        <f>IF(G5="M",I5,0)</f>
        <v>19677.24</v>
      </c>
      <c r="K5" s="2">
        <f>IF(G5="F",I5,0)</f>
        <v>0</v>
      </c>
      <c r="L5" s="2">
        <f>IF($G5="M",1,0)</f>
        <v>1</v>
      </c>
      <c r="M5" s="2">
        <f>IF($G5="F",1,0)</f>
        <v>0</v>
      </c>
    </row>
    <row r="6" spans="1:13" ht="23.25">
      <c r="A6" s="7" t="s">
        <v>93</v>
      </c>
      <c r="B6" s="8">
        <v>39356</v>
      </c>
      <c r="C6" s="8">
        <v>39538</v>
      </c>
      <c r="D6" s="9" t="s">
        <v>38</v>
      </c>
      <c r="E6" s="10">
        <v>25561.2</v>
      </c>
      <c r="F6" s="11"/>
      <c r="G6" t="s">
        <v>24</v>
      </c>
      <c r="H6" s="2">
        <f>C6-B6</f>
        <v>182</v>
      </c>
      <c r="I6" s="3">
        <f>E6/(H6/182)</f>
        <v>25561.2</v>
      </c>
      <c r="J6" s="2">
        <f>IF(G6="M",I6,0)</f>
        <v>0</v>
      </c>
      <c r="K6" s="3">
        <f>IF(G6="F",I6,0)</f>
        <v>25561.2</v>
      </c>
      <c r="L6" s="2">
        <f>IF($G6="M",1,0)</f>
        <v>0</v>
      </c>
      <c r="M6" s="2">
        <f>IF($G6="F",1,0)</f>
        <v>1</v>
      </c>
    </row>
    <row r="7" spans="1:13" ht="34.5">
      <c r="A7" s="7" t="s">
        <v>94</v>
      </c>
      <c r="B7" s="8">
        <v>39356</v>
      </c>
      <c r="C7" s="8">
        <v>39538</v>
      </c>
      <c r="D7" s="9" t="s">
        <v>95</v>
      </c>
      <c r="E7" s="10">
        <v>950.35</v>
      </c>
      <c r="F7" s="9" t="s">
        <v>96</v>
      </c>
      <c r="G7" t="s">
        <v>97</v>
      </c>
      <c r="H7" s="2">
        <f>C7-B7</f>
        <v>182</v>
      </c>
      <c r="I7" s="3">
        <f>E7/(H7/182)</f>
        <v>950.35</v>
      </c>
      <c r="J7" s="2">
        <f>IF(G7="M",I7,0)</f>
        <v>0</v>
      </c>
      <c r="K7" s="2">
        <f>IF(G7="F",I7,0)</f>
        <v>0</v>
      </c>
      <c r="L7" s="2">
        <f>IF($G7="M",1,0)</f>
        <v>0</v>
      </c>
      <c r="M7" s="2">
        <f>IF($G7="F",1,0)</f>
        <v>0</v>
      </c>
    </row>
    <row r="8" spans="1:13" ht="23.25">
      <c r="A8" s="7" t="s">
        <v>98</v>
      </c>
      <c r="B8" s="8">
        <v>39356</v>
      </c>
      <c r="C8" s="8">
        <v>39538</v>
      </c>
      <c r="D8" s="9" t="s">
        <v>99</v>
      </c>
      <c r="E8" s="10">
        <v>65298.48</v>
      </c>
      <c r="F8" s="11"/>
      <c r="G8" t="s">
        <v>24</v>
      </c>
      <c r="H8" s="2">
        <f>C8-B8</f>
        <v>182</v>
      </c>
      <c r="I8" s="3">
        <f>E8/(H8/182)</f>
        <v>65298.48</v>
      </c>
      <c r="J8" s="2">
        <f>IF(G8="M",I8,0)</f>
        <v>0</v>
      </c>
      <c r="K8" s="3">
        <f>IF(G8="F",I8,0)</f>
        <v>65298.48</v>
      </c>
      <c r="L8" s="2">
        <f>IF($G8="M",1,0)</f>
        <v>0</v>
      </c>
      <c r="M8" s="2">
        <f>IF($G8="F",1,0)</f>
        <v>1</v>
      </c>
    </row>
    <row r="9" spans="1:13" ht="23.25">
      <c r="A9" s="7" t="s">
        <v>100</v>
      </c>
      <c r="B9" s="8">
        <v>39356</v>
      </c>
      <c r="C9" s="8">
        <v>39433</v>
      </c>
      <c r="D9" s="9" t="s">
        <v>35</v>
      </c>
      <c r="E9" s="10">
        <v>3951.79</v>
      </c>
      <c r="F9" s="11"/>
      <c r="G9" t="s">
        <v>33</v>
      </c>
      <c r="H9" s="2">
        <f>C9-B9</f>
        <v>77</v>
      </c>
      <c r="I9" s="3">
        <f>E9/(H9/182)</f>
        <v>9340.594545454545</v>
      </c>
      <c r="J9" s="3">
        <f>IF(G9="M",I9,0)</f>
        <v>9340.594545454545</v>
      </c>
      <c r="K9" s="2">
        <f>IF(G9="F",I9,0)</f>
        <v>0</v>
      </c>
      <c r="L9" s="2">
        <f>IF($G9="M",1,0)</f>
        <v>1</v>
      </c>
      <c r="M9" s="2">
        <f>IF($G9="F",1,0)</f>
        <v>0</v>
      </c>
    </row>
    <row r="10" spans="1:13" ht="12.75">
      <c r="A10" s="7" t="s">
        <v>101</v>
      </c>
      <c r="B10" s="8">
        <v>39356</v>
      </c>
      <c r="C10" s="8">
        <v>39430</v>
      </c>
      <c r="D10" s="9" t="s">
        <v>102</v>
      </c>
      <c r="E10" s="10">
        <v>1438.85</v>
      </c>
      <c r="F10" s="11"/>
      <c r="G10" t="s">
        <v>97</v>
      </c>
      <c r="H10" s="2">
        <f>C10-B10</f>
        <v>74</v>
      </c>
      <c r="I10" s="3">
        <f>E10/(H10/182)</f>
        <v>3538.793243243243</v>
      </c>
      <c r="J10" s="2">
        <f>IF(G10="M",I10,0)</f>
        <v>0</v>
      </c>
      <c r="K10" s="2">
        <f>IF(G10="F",I10,0)</f>
        <v>0</v>
      </c>
      <c r="L10" s="2">
        <f>IF($G10="M",1,0)</f>
        <v>0</v>
      </c>
      <c r="M10" s="2">
        <f>IF($G10="F",1,0)</f>
        <v>0</v>
      </c>
    </row>
    <row r="11" spans="1:13" ht="23.25">
      <c r="A11" s="7" t="s">
        <v>103</v>
      </c>
      <c r="B11" s="8">
        <v>39489</v>
      </c>
      <c r="C11" s="8">
        <v>39538</v>
      </c>
      <c r="D11" s="9" t="s">
        <v>104</v>
      </c>
      <c r="E11" s="10">
        <v>22222.19</v>
      </c>
      <c r="F11" s="11"/>
      <c r="G11" t="s">
        <v>33</v>
      </c>
      <c r="H11" s="2">
        <f>C11-B11</f>
        <v>49</v>
      </c>
      <c r="I11" s="3">
        <f>E11/(H11/182)</f>
        <v>82539.56285714285</v>
      </c>
      <c r="J11" s="3">
        <f>IF(G11="M",I11,0)</f>
        <v>82539.56285714285</v>
      </c>
      <c r="K11" s="2">
        <f>IF(G11="F",I11,0)</f>
        <v>0</v>
      </c>
      <c r="L11" s="2">
        <f>IF($G11="M",1,0)</f>
        <v>1</v>
      </c>
      <c r="M11" s="2">
        <f>IF($G11="F",1,0)</f>
        <v>0</v>
      </c>
    </row>
    <row r="12" spans="1:13" ht="23.25">
      <c r="A12" s="7" t="s">
        <v>105</v>
      </c>
      <c r="B12" s="8">
        <v>39356</v>
      </c>
      <c r="C12" s="8">
        <v>39538</v>
      </c>
      <c r="D12" s="9" t="s">
        <v>106</v>
      </c>
      <c r="E12" s="10">
        <v>26236.2</v>
      </c>
      <c r="F12" s="11"/>
      <c r="G12" t="s">
        <v>24</v>
      </c>
      <c r="H12" s="2">
        <f>C12-B12</f>
        <v>182</v>
      </c>
      <c r="I12" s="3">
        <f>E12/(H12/182)</f>
        <v>26236.2</v>
      </c>
      <c r="J12" s="2">
        <f>IF(G12="M",I12,0)</f>
        <v>0</v>
      </c>
      <c r="K12" s="3">
        <f>IF(G12="F",I12,0)</f>
        <v>26236.2</v>
      </c>
      <c r="L12" s="2">
        <f>IF($G12="M",1,0)</f>
        <v>0</v>
      </c>
      <c r="M12" s="2">
        <f>IF($G12="F",1,0)</f>
        <v>1</v>
      </c>
    </row>
    <row r="13" spans="1:13" ht="12.75">
      <c r="A13" s="7" t="s">
        <v>107</v>
      </c>
      <c r="B13" s="8">
        <v>39356</v>
      </c>
      <c r="C13" s="8">
        <v>39538</v>
      </c>
      <c r="D13" s="9" t="s">
        <v>69</v>
      </c>
      <c r="E13" s="10">
        <v>44042.7</v>
      </c>
      <c r="F13" s="11"/>
      <c r="G13" t="s">
        <v>24</v>
      </c>
      <c r="H13" s="2">
        <f>C13-B13</f>
        <v>182</v>
      </c>
      <c r="I13" s="3">
        <f>E13/(H13/182)</f>
        <v>44042.7</v>
      </c>
      <c r="J13" s="2">
        <f>IF(G13="M",I13,0)</f>
        <v>0</v>
      </c>
      <c r="K13" s="3">
        <f>IF(G13="F",I13,0)</f>
        <v>44042.7</v>
      </c>
      <c r="L13" s="2">
        <f>IF($G13="M",1,0)</f>
        <v>0</v>
      </c>
      <c r="M13" s="2">
        <f>IF($G13="F",1,0)</f>
        <v>1</v>
      </c>
    </row>
    <row r="14" spans="1:13" ht="23.25">
      <c r="A14" s="7" t="s">
        <v>108</v>
      </c>
      <c r="B14" s="8">
        <v>39356</v>
      </c>
      <c r="C14" s="8">
        <v>39538</v>
      </c>
      <c r="D14" s="9" t="s">
        <v>35</v>
      </c>
      <c r="E14" s="10">
        <v>30673.5</v>
      </c>
      <c r="F14" s="11"/>
      <c r="G14" t="s">
        <v>24</v>
      </c>
      <c r="H14" s="2">
        <f>C14-B14</f>
        <v>182</v>
      </c>
      <c r="I14" s="3">
        <f>E14/(H14/182)</f>
        <v>30673.5</v>
      </c>
      <c r="J14" s="2">
        <f>IF(G14="M",I14,0)</f>
        <v>0</v>
      </c>
      <c r="K14" s="3">
        <f>IF(G14="F",I14,0)</f>
        <v>30673.5</v>
      </c>
      <c r="L14" s="2">
        <f>IF($G14="M",1,0)</f>
        <v>0</v>
      </c>
      <c r="M14" s="2">
        <f>IF($G14="F",1,0)</f>
        <v>1</v>
      </c>
    </row>
    <row r="15" spans="1:13" ht="12.75">
      <c r="A15" s="7" t="s">
        <v>109</v>
      </c>
      <c r="B15" s="8">
        <v>39511</v>
      </c>
      <c r="C15" s="8">
        <v>39538</v>
      </c>
      <c r="D15" s="9" t="s">
        <v>95</v>
      </c>
      <c r="E15" s="10">
        <v>191.53</v>
      </c>
      <c r="F15" s="11"/>
      <c r="G15" t="s">
        <v>97</v>
      </c>
      <c r="H15" s="2">
        <f>C15-B15</f>
        <v>27</v>
      </c>
      <c r="I15" s="3">
        <f>E15/(H15/182)</f>
        <v>1291.0540740740742</v>
      </c>
      <c r="J15" s="2">
        <f>IF(G15="M",I15,0)</f>
        <v>0</v>
      </c>
      <c r="K15" s="2">
        <f>IF(G15="F",I15,0)</f>
        <v>0</v>
      </c>
      <c r="L15" s="2">
        <f>IF($G15="M",1,0)</f>
        <v>0</v>
      </c>
      <c r="M15" s="2">
        <f>IF($G15="F",1,0)</f>
        <v>0</v>
      </c>
    </row>
    <row r="16" spans="1:13" ht="34.5">
      <c r="A16" s="7" t="s">
        <v>110</v>
      </c>
      <c r="B16" s="8">
        <v>39356</v>
      </c>
      <c r="C16" s="8">
        <v>39538</v>
      </c>
      <c r="D16" s="9" t="s">
        <v>111</v>
      </c>
      <c r="E16" s="10">
        <v>23583.42</v>
      </c>
      <c r="F16" s="11"/>
      <c r="G16" t="s">
        <v>33</v>
      </c>
      <c r="H16" s="2">
        <f>C16-B16</f>
        <v>182</v>
      </c>
      <c r="I16" s="3">
        <f>E16/(H16/182)</f>
        <v>23583.42</v>
      </c>
      <c r="J16" s="3">
        <f>IF(G16="M",I16,0)</f>
        <v>23583.42</v>
      </c>
      <c r="K16" s="2">
        <f>IF(G16="F",I16,0)</f>
        <v>0</v>
      </c>
      <c r="L16" s="2">
        <f>IF($G16="M",1,0)</f>
        <v>1</v>
      </c>
      <c r="M16" s="2">
        <f>IF($G16="F",1,0)</f>
        <v>0</v>
      </c>
    </row>
    <row r="17" spans="1:13" ht="23.25">
      <c r="A17" s="7" t="s">
        <v>112</v>
      </c>
      <c r="B17" s="8">
        <v>39356</v>
      </c>
      <c r="C17" s="8">
        <v>39538</v>
      </c>
      <c r="D17" s="9" t="s">
        <v>113</v>
      </c>
      <c r="E17" s="10">
        <v>41977.68</v>
      </c>
      <c r="F17" s="11"/>
      <c r="G17" t="s">
        <v>24</v>
      </c>
      <c r="H17" s="2">
        <f>C17-B17</f>
        <v>182</v>
      </c>
      <c r="I17" s="3">
        <f>E17/(H17/182)</f>
        <v>41977.68</v>
      </c>
      <c r="J17" s="2">
        <f>IF(G17="M",I17,0)</f>
        <v>0</v>
      </c>
      <c r="K17" s="3">
        <f>IF(G17="F",I17,0)</f>
        <v>41977.68</v>
      </c>
      <c r="L17" s="2">
        <f>IF($G17="M",1,0)</f>
        <v>0</v>
      </c>
      <c r="M17" s="2">
        <f>IF($G17="F",1,0)</f>
        <v>1</v>
      </c>
    </row>
    <row r="18" spans="1:13" ht="23.25">
      <c r="A18" s="7" t="s">
        <v>114</v>
      </c>
      <c r="B18" s="8">
        <v>39356</v>
      </c>
      <c r="C18" s="8">
        <v>39538</v>
      </c>
      <c r="D18" s="9" t="s">
        <v>67</v>
      </c>
      <c r="E18" s="10">
        <v>31330.42</v>
      </c>
      <c r="F18" s="11"/>
      <c r="G18" t="s">
        <v>33</v>
      </c>
      <c r="H18" s="2">
        <f>C18-B18</f>
        <v>182</v>
      </c>
      <c r="I18" s="3">
        <f>E18/(H18/182)</f>
        <v>31330.42</v>
      </c>
      <c r="J18" s="3">
        <f>IF(G18="M",I18,0)</f>
        <v>31330.42</v>
      </c>
      <c r="K18" s="2">
        <f>IF(G18="F",I18,0)</f>
        <v>0</v>
      </c>
      <c r="L18" s="2">
        <f>IF($G18="M",1,0)</f>
        <v>1</v>
      </c>
      <c r="M18" s="2">
        <f>IF($G18="F",1,0)</f>
        <v>0</v>
      </c>
    </row>
    <row r="19" spans="1:13" ht="12.75">
      <c r="A19" s="7" t="s">
        <v>115</v>
      </c>
      <c r="B19" s="8">
        <v>39356</v>
      </c>
      <c r="C19" s="8">
        <v>39538</v>
      </c>
      <c r="D19" s="9" t="s">
        <v>116</v>
      </c>
      <c r="E19" s="10">
        <v>44083.98</v>
      </c>
      <c r="F19" s="11"/>
      <c r="G19" t="s">
        <v>24</v>
      </c>
      <c r="H19" s="2">
        <f>C19-B19</f>
        <v>182</v>
      </c>
      <c r="I19" s="3">
        <f>E19/(H19/182)</f>
        <v>44083.98</v>
      </c>
      <c r="J19" s="2">
        <f>IF(G19="M",I19,0)</f>
        <v>0</v>
      </c>
      <c r="K19" s="3">
        <f>IF(G19="F",I19,0)</f>
        <v>44083.98</v>
      </c>
      <c r="L19" s="2">
        <f>IF($G19="M",1,0)</f>
        <v>0</v>
      </c>
      <c r="M19" s="2">
        <f>IF($G19="F",1,0)</f>
        <v>1</v>
      </c>
    </row>
    <row r="20" spans="1:13" ht="34.5">
      <c r="A20" s="7" t="s">
        <v>117</v>
      </c>
      <c r="B20" s="8">
        <v>39356</v>
      </c>
      <c r="C20" s="8">
        <v>39538</v>
      </c>
      <c r="D20" s="9" t="s">
        <v>118</v>
      </c>
      <c r="E20" s="10">
        <v>1514.84</v>
      </c>
      <c r="F20" s="11"/>
      <c r="G20" t="s">
        <v>97</v>
      </c>
      <c r="H20" s="2">
        <f>C20-B20</f>
        <v>182</v>
      </c>
      <c r="I20" s="3">
        <f>E20/(H20/182)</f>
        <v>1514.84</v>
      </c>
      <c r="J20" s="2">
        <f>IF(G20="M",I20,0)</f>
        <v>0</v>
      </c>
      <c r="K20" s="2">
        <f>IF(G20="F",I20,0)</f>
        <v>0</v>
      </c>
      <c r="L20" s="2">
        <f>IF($G20="M",1,0)</f>
        <v>0</v>
      </c>
      <c r="M20" s="2">
        <f>IF($G20="F",1,0)</f>
        <v>0</v>
      </c>
    </row>
    <row r="21" spans="1:13" ht="23.25">
      <c r="A21" s="7" t="s">
        <v>119</v>
      </c>
      <c r="B21" s="8">
        <v>39356</v>
      </c>
      <c r="C21" s="8">
        <v>39538</v>
      </c>
      <c r="D21" s="9" t="s">
        <v>35</v>
      </c>
      <c r="E21" s="10">
        <v>14885.69</v>
      </c>
      <c r="F21" s="11"/>
      <c r="G21" t="s">
        <v>33</v>
      </c>
      <c r="H21" s="2">
        <f>C21-B21</f>
        <v>182</v>
      </c>
      <c r="I21" s="3">
        <f>E21/(H21/182)</f>
        <v>14885.69</v>
      </c>
      <c r="J21" s="3">
        <f>IF(G21="M",I21,0)</f>
        <v>14885.69</v>
      </c>
      <c r="K21" s="2">
        <f>IF(G21="F",I21,0)</f>
        <v>0</v>
      </c>
      <c r="L21" s="2">
        <f>IF($G21="M",1,0)</f>
        <v>1</v>
      </c>
      <c r="M21" s="2">
        <f>IF($G21="F",1,0)</f>
        <v>0</v>
      </c>
    </row>
    <row r="22" spans="1:13" ht="23.25">
      <c r="A22" s="7" t="s">
        <v>120</v>
      </c>
      <c r="B22" s="8">
        <v>39356</v>
      </c>
      <c r="C22" s="8">
        <v>39538</v>
      </c>
      <c r="D22" s="9" t="s">
        <v>67</v>
      </c>
      <c r="E22" s="10">
        <v>50367.56</v>
      </c>
      <c r="F22" s="11"/>
      <c r="G22" t="s">
        <v>33</v>
      </c>
      <c r="H22" s="2">
        <f>C22-B22</f>
        <v>182</v>
      </c>
      <c r="I22" s="3">
        <f>E22/(H22/182)</f>
        <v>50367.56</v>
      </c>
      <c r="J22" s="3">
        <f>IF(G22="M",I22,0)</f>
        <v>50367.56</v>
      </c>
      <c r="K22" s="2">
        <f>IF(G22="F",I22,0)</f>
        <v>0</v>
      </c>
      <c r="L22" s="2">
        <f>IF($G22="M",1,0)</f>
        <v>1</v>
      </c>
      <c r="M22" s="2">
        <f>IF($G22="F",1,0)</f>
        <v>0</v>
      </c>
    </row>
    <row r="23" spans="1:13" ht="23.25">
      <c r="A23" s="7" t="s">
        <v>121</v>
      </c>
      <c r="B23" s="8">
        <v>39356</v>
      </c>
      <c r="C23" s="8">
        <v>39538</v>
      </c>
      <c r="D23" s="9" t="s">
        <v>35</v>
      </c>
      <c r="E23" s="10">
        <v>9202.2</v>
      </c>
      <c r="F23" s="11"/>
      <c r="G23" t="s">
        <v>24</v>
      </c>
      <c r="H23" s="2">
        <f>C23-B23</f>
        <v>182</v>
      </c>
      <c r="I23" s="3">
        <f>E23/(H23/182)</f>
        <v>9202.2</v>
      </c>
      <c r="J23" s="2">
        <f>IF(G23="M",I23,0)</f>
        <v>0</v>
      </c>
      <c r="K23" s="3">
        <f>IF(G23="F",I23,0)</f>
        <v>9202.2</v>
      </c>
      <c r="L23" s="2">
        <f>IF($G23="M",1,0)</f>
        <v>0</v>
      </c>
      <c r="M23" s="2">
        <f>IF($G23="F",1,0)</f>
        <v>1</v>
      </c>
    </row>
    <row r="24" spans="1:13" ht="23.25">
      <c r="A24" s="7" t="s">
        <v>122</v>
      </c>
      <c r="B24" s="8">
        <v>39356</v>
      </c>
      <c r="C24" s="8">
        <v>39538</v>
      </c>
      <c r="D24" s="9" t="s">
        <v>35</v>
      </c>
      <c r="E24" s="10">
        <v>18365.22</v>
      </c>
      <c r="F24" s="11"/>
      <c r="G24" t="s">
        <v>24</v>
      </c>
      <c r="H24" s="2">
        <f>C24-B24</f>
        <v>182</v>
      </c>
      <c r="I24" s="3">
        <f>E24/(H24/182)</f>
        <v>18365.22</v>
      </c>
      <c r="J24" s="2">
        <f>IF(G24="M",I24,0)</f>
        <v>0</v>
      </c>
      <c r="K24" s="3">
        <f>IF(G24="F",I24,0)</f>
        <v>18365.22</v>
      </c>
      <c r="L24" s="2">
        <f>IF($G24="M",1,0)</f>
        <v>0</v>
      </c>
      <c r="M24" s="2">
        <f>IF($G24="F",1,0)</f>
        <v>1</v>
      </c>
    </row>
    <row r="25" spans="1:13" ht="23.25">
      <c r="A25" s="7" t="s">
        <v>123</v>
      </c>
      <c r="B25" s="8">
        <v>39356</v>
      </c>
      <c r="C25" s="8">
        <v>39538</v>
      </c>
      <c r="D25" s="9" t="s">
        <v>35</v>
      </c>
      <c r="E25" s="10">
        <v>9018.24</v>
      </c>
      <c r="F25" s="11"/>
      <c r="G25" t="s">
        <v>33</v>
      </c>
      <c r="H25" s="2">
        <f>C25-B25</f>
        <v>182</v>
      </c>
      <c r="I25" s="3">
        <f>E25/(H25/182)</f>
        <v>9018.24</v>
      </c>
      <c r="J25" s="3">
        <f>IF(G25="M",I25,0)</f>
        <v>9018.24</v>
      </c>
      <c r="K25" s="2">
        <f>IF(G25="F",I25,0)</f>
        <v>0</v>
      </c>
      <c r="L25" s="2">
        <f>IF($G25="M",1,0)</f>
        <v>1</v>
      </c>
      <c r="M25" s="2">
        <f>IF($G25="F",1,0)</f>
        <v>0</v>
      </c>
    </row>
    <row r="26" spans="1:13" ht="23.25">
      <c r="A26" s="7" t="s">
        <v>124</v>
      </c>
      <c r="B26" s="8">
        <v>39356</v>
      </c>
      <c r="C26" s="8">
        <v>39538</v>
      </c>
      <c r="D26" s="9" t="s">
        <v>35</v>
      </c>
      <c r="E26" s="10">
        <v>18365.22</v>
      </c>
      <c r="F26" s="11"/>
      <c r="G26" t="s">
        <v>24</v>
      </c>
      <c r="H26" s="2">
        <f>C26-B26</f>
        <v>182</v>
      </c>
      <c r="I26" s="3">
        <f>E26/(H26/182)</f>
        <v>18365.22</v>
      </c>
      <c r="J26" s="2">
        <f>IF(G26="M",I26,0)</f>
        <v>0</v>
      </c>
      <c r="K26" s="3">
        <f>IF(G26="F",I26,0)</f>
        <v>18365.22</v>
      </c>
      <c r="L26" s="2">
        <f>IF($G26="M",1,0)</f>
        <v>0</v>
      </c>
      <c r="M26" s="2">
        <f>IF($G26="F",1,0)</f>
        <v>1</v>
      </c>
    </row>
    <row r="27" spans="1:13" ht="12.75">
      <c r="A27" s="7" t="s">
        <v>125</v>
      </c>
      <c r="B27" s="8">
        <v>39356</v>
      </c>
      <c r="C27" s="8">
        <v>39405</v>
      </c>
      <c r="D27" s="9" t="s">
        <v>102</v>
      </c>
      <c r="E27" s="10">
        <v>332.64</v>
      </c>
      <c r="F27" s="11"/>
      <c r="G27" t="s">
        <v>97</v>
      </c>
      <c r="H27" s="2">
        <f>C27-B27</f>
        <v>49</v>
      </c>
      <c r="I27" s="3">
        <f>E27/(H27/182)</f>
        <v>1235.52</v>
      </c>
      <c r="J27" s="2">
        <f>IF(G27="M",I27,0)</f>
        <v>0</v>
      </c>
      <c r="K27" s="2">
        <f>IF(G27="F",I27,0)</f>
        <v>0</v>
      </c>
      <c r="L27" s="2">
        <f>IF($G27="M",1,0)</f>
        <v>0</v>
      </c>
      <c r="M27" s="2">
        <f>IF($G27="F",1,0)</f>
        <v>0</v>
      </c>
    </row>
    <row r="28" spans="1:13" ht="12.75">
      <c r="A28" s="7" t="s">
        <v>126</v>
      </c>
      <c r="B28" s="8">
        <v>39356</v>
      </c>
      <c r="C28" s="8">
        <v>39538</v>
      </c>
      <c r="D28" s="9" t="s">
        <v>42</v>
      </c>
      <c r="E28" s="10">
        <v>47224.98</v>
      </c>
      <c r="F28" s="11"/>
      <c r="G28" t="s">
        <v>33</v>
      </c>
      <c r="H28" s="2">
        <f>C28-B28</f>
        <v>182</v>
      </c>
      <c r="I28" s="3">
        <f>E28/(H28/182)</f>
        <v>47224.98</v>
      </c>
      <c r="J28" s="3">
        <f>IF(G28="M",I28,0)</f>
        <v>47224.98</v>
      </c>
      <c r="K28" s="2">
        <f>IF(G28="F",I28,0)</f>
        <v>0</v>
      </c>
      <c r="L28" s="2">
        <f>IF($G28="M",1,0)</f>
        <v>1</v>
      </c>
      <c r="M28" s="2">
        <f>IF($G28="F",1,0)</f>
        <v>0</v>
      </c>
    </row>
    <row r="29" spans="1:13" ht="34.5">
      <c r="A29" s="7" t="s">
        <v>127</v>
      </c>
      <c r="B29" s="8">
        <v>39356</v>
      </c>
      <c r="C29" s="8">
        <v>39479</v>
      </c>
      <c r="D29" s="9" t="s">
        <v>128</v>
      </c>
      <c r="E29" s="10">
        <v>13470.65</v>
      </c>
      <c r="F29" s="11"/>
      <c r="G29" t="s">
        <v>24</v>
      </c>
      <c r="H29" s="2">
        <f>C29-B29</f>
        <v>123</v>
      </c>
      <c r="I29" s="3">
        <f>E29/(H29/182)</f>
        <v>19932.181300813005</v>
      </c>
      <c r="J29" s="2">
        <f>IF(G29="M",I29,0)</f>
        <v>0</v>
      </c>
      <c r="K29" s="3">
        <f>IF(G29="F",I29,0)</f>
        <v>19932.181300813005</v>
      </c>
      <c r="L29" s="2">
        <f>IF($G29="M",1,0)</f>
        <v>0</v>
      </c>
      <c r="M29" s="2">
        <f>IF($G29="F",1,0)</f>
        <v>1</v>
      </c>
    </row>
    <row r="30" spans="1:13" ht="45.75">
      <c r="A30" s="7" t="s">
        <v>129</v>
      </c>
      <c r="B30" s="8">
        <v>39356</v>
      </c>
      <c r="C30" s="8">
        <v>39538</v>
      </c>
      <c r="D30" s="9" t="s">
        <v>130</v>
      </c>
      <c r="E30" s="10">
        <v>26762.7</v>
      </c>
      <c r="F30" s="11"/>
      <c r="G30" t="s">
        <v>24</v>
      </c>
      <c r="H30" s="2">
        <f>C30-B30</f>
        <v>182</v>
      </c>
      <c r="I30" s="3">
        <f>E30/(H30/182)</f>
        <v>26762.7</v>
      </c>
      <c r="J30" s="2">
        <f>IF(G30="M",I30,0)</f>
        <v>0</v>
      </c>
      <c r="K30" s="3">
        <f>IF(G30="F",I30,0)</f>
        <v>26762.7</v>
      </c>
      <c r="L30" s="2">
        <f>IF($G30="M",1,0)</f>
        <v>0</v>
      </c>
      <c r="M30" s="2">
        <f>IF($G30="F",1,0)</f>
        <v>1</v>
      </c>
    </row>
    <row r="31" spans="1:13" ht="12.75">
      <c r="A31" s="7" t="s">
        <v>131</v>
      </c>
      <c r="B31" s="8">
        <v>39356</v>
      </c>
      <c r="C31" s="8">
        <v>39429</v>
      </c>
      <c r="D31" s="9" t="s">
        <v>95</v>
      </c>
      <c r="E31" s="10">
        <v>912.49</v>
      </c>
      <c r="F31" s="11"/>
      <c r="G31" t="s">
        <v>97</v>
      </c>
      <c r="H31" s="2">
        <f>C31-B31</f>
        <v>73</v>
      </c>
      <c r="I31" s="3">
        <f>E31/(H31/182)</f>
        <v>2274.9750684931505</v>
      </c>
      <c r="J31" s="2">
        <f>IF(G31="M",I31,0)</f>
        <v>0</v>
      </c>
      <c r="K31" s="2">
        <f>IF(G31="F",I31,0)</f>
        <v>0</v>
      </c>
      <c r="L31" s="2">
        <f>IF($G31="M",1,0)</f>
        <v>0</v>
      </c>
      <c r="M31" s="2">
        <f>IF($G31="F",1,0)</f>
        <v>0</v>
      </c>
    </row>
    <row r="32" spans="1:13" ht="23.25">
      <c r="A32" s="7" t="s">
        <v>132</v>
      </c>
      <c r="B32" s="8">
        <v>39356</v>
      </c>
      <c r="C32" s="8">
        <v>39538</v>
      </c>
      <c r="D32" s="9" t="s">
        <v>35</v>
      </c>
      <c r="E32" s="10">
        <v>13643.7</v>
      </c>
      <c r="F32" s="11"/>
      <c r="G32" t="s">
        <v>33</v>
      </c>
      <c r="H32" s="2">
        <f>C32-B32</f>
        <v>182</v>
      </c>
      <c r="I32" s="3">
        <f>E32/(H32/182)</f>
        <v>13643.7</v>
      </c>
      <c r="J32" s="3">
        <f>IF(G32="M",I32,0)</f>
        <v>13643.7</v>
      </c>
      <c r="K32" s="2">
        <f>IF(G32="F",I32,0)</f>
        <v>0</v>
      </c>
      <c r="L32" s="2">
        <f>IF($G32="M",1,0)</f>
        <v>1</v>
      </c>
      <c r="M32" s="2">
        <f>IF($G32="F",1,0)</f>
        <v>0</v>
      </c>
    </row>
    <row r="33" spans="1:13" ht="23.25">
      <c r="A33" s="7" t="s">
        <v>133</v>
      </c>
      <c r="B33" s="8">
        <v>39356</v>
      </c>
      <c r="C33" s="8">
        <v>39538</v>
      </c>
      <c r="D33" s="9" t="s">
        <v>35</v>
      </c>
      <c r="E33" s="10">
        <v>17316.18</v>
      </c>
      <c r="F33" s="11"/>
      <c r="G33" t="s">
        <v>24</v>
      </c>
      <c r="H33" s="2">
        <f>C33-B33</f>
        <v>182</v>
      </c>
      <c r="I33" s="3">
        <f>E33/(H33/182)</f>
        <v>17316.18</v>
      </c>
      <c r="J33" s="2">
        <f>IF(G33="M",I33,0)</f>
        <v>0</v>
      </c>
      <c r="K33" s="3">
        <f>IF(G33="F",I33,0)</f>
        <v>17316.18</v>
      </c>
      <c r="L33" s="2">
        <f>IF($G33="M",1,0)</f>
        <v>0</v>
      </c>
      <c r="M33" s="2">
        <f>IF($G33="F",1,0)</f>
        <v>1</v>
      </c>
    </row>
    <row r="34" spans="1:13" ht="23.25">
      <c r="A34" s="7" t="s">
        <v>134</v>
      </c>
      <c r="B34" s="8">
        <v>39356</v>
      </c>
      <c r="C34" s="8">
        <v>39538</v>
      </c>
      <c r="D34" s="9" t="s">
        <v>35</v>
      </c>
      <c r="E34" s="10">
        <v>9202.2</v>
      </c>
      <c r="F34" s="11"/>
      <c r="G34" t="s">
        <v>33</v>
      </c>
      <c r="H34" s="2">
        <f>C34-B34</f>
        <v>182</v>
      </c>
      <c r="I34" s="3">
        <f>E34/(H34/182)</f>
        <v>9202.2</v>
      </c>
      <c r="J34" s="3">
        <f>IF(G34="M",I34,0)</f>
        <v>9202.2</v>
      </c>
      <c r="K34" s="2">
        <f>IF(G34="F",I34,0)</f>
        <v>0</v>
      </c>
      <c r="L34" s="2">
        <f>IF($G34="M",1,0)</f>
        <v>1</v>
      </c>
      <c r="M34" s="2">
        <f>IF($G34="F",1,0)</f>
        <v>0</v>
      </c>
    </row>
    <row r="35" spans="1:13" ht="12.75">
      <c r="A35" s="7" t="s">
        <v>135</v>
      </c>
      <c r="B35" s="8">
        <v>39461</v>
      </c>
      <c r="C35" s="8">
        <v>39538</v>
      </c>
      <c r="D35" s="9" t="s">
        <v>102</v>
      </c>
      <c r="E35" s="10">
        <v>2138.85</v>
      </c>
      <c r="F35" s="11"/>
      <c r="G35" t="s">
        <v>97</v>
      </c>
      <c r="H35" s="2">
        <f>C35-B35</f>
        <v>77</v>
      </c>
      <c r="I35" s="3">
        <f>E35/(H35/182)</f>
        <v>5055.463636363636</v>
      </c>
      <c r="J35" s="2">
        <f>IF(G35="M",I35,0)</f>
        <v>0</v>
      </c>
      <c r="K35" s="2">
        <f>IF(G35="F",I35,0)</f>
        <v>0</v>
      </c>
      <c r="L35" s="2">
        <f>IF($G35="M",1,0)</f>
        <v>0</v>
      </c>
      <c r="M35" s="2">
        <f>IF($G35="F",1,0)</f>
        <v>0</v>
      </c>
    </row>
    <row r="36" spans="1:13" ht="23.25">
      <c r="A36" s="7" t="s">
        <v>136</v>
      </c>
      <c r="B36" s="8">
        <v>39356</v>
      </c>
      <c r="C36" s="8">
        <v>39392</v>
      </c>
      <c r="D36" s="9" t="s">
        <v>35</v>
      </c>
      <c r="E36" s="10">
        <v>2599.99</v>
      </c>
      <c r="F36" s="11"/>
      <c r="G36" t="s">
        <v>33</v>
      </c>
      <c r="H36" s="2">
        <f>C36-B36</f>
        <v>36</v>
      </c>
      <c r="I36" s="3">
        <f>E36/(H36/182)</f>
        <v>13144.393888888888</v>
      </c>
      <c r="J36" s="3">
        <f>IF(G36="M",I36,0)</f>
        <v>13144.393888888888</v>
      </c>
      <c r="K36" s="2">
        <f>IF(G36="F",I36,0)</f>
        <v>0</v>
      </c>
      <c r="L36" s="2">
        <f>IF($G36="M",1,0)</f>
        <v>1</v>
      </c>
      <c r="M36" s="2">
        <f>IF($G36="F",1,0)</f>
        <v>0</v>
      </c>
    </row>
    <row r="37" spans="1:13" ht="12.75">
      <c r="A37" s="7" t="s">
        <v>137</v>
      </c>
      <c r="B37" s="8">
        <v>39356</v>
      </c>
      <c r="C37" s="8">
        <v>39427</v>
      </c>
      <c r="D37" s="9" t="s">
        <v>102</v>
      </c>
      <c r="E37" s="10">
        <v>1972.19</v>
      </c>
      <c r="F37" s="11"/>
      <c r="G37" t="s">
        <v>97</v>
      </c>
      <c r="H37" s="2">
        <f>C37-B37</f>
        <v>71</v>
      </c>
      <c r="I37" s="3">
        <f>E37/(H37/182)</f>
        <v>5055.472957746479</v>
      </c>
      <c r="J37" s="2">
        <f>IF(G37="M",I37,0)</f>
        <v>0</v>
      </c>
      <c r="K37" s="2">
        <f>IF(G37="F",I37,0)</f>
        <v>0</v>
      </c>
      <c r="L37" s="2">
        <f>IF($G37="M",1,0)</f>
        <v>0</v>
      </c>
      <c r="M37" s="2">
        <f>IF($G37="F",1,0)</f>
        <v>0</v>
      </c>
    </row>
    <row r="38" spans="1:13" ht="23.25">
      <c r="A38" s="7" t="s">
        <v>138</v>
      </c>
      <c r="B38" s="8">
        <v>39356</v>
      </c>
      <c r="C38" s="8">
        <v>39538</v>
      </c>
      <c r="D38" s="9" t="s">
        <v>67</v>
      </c>
      <c r="E38" s="10">
        <v>31483.5</v>
      </c>
      <c r="F38" s="11"/>
      <c r="G38" t="s">
        <v>33</v>
      </c>
      <c r="H38" s="2">
        <f>C38-B38</f>
        <v>182</v>
      </c>
      <c r="I38" s="3">
        <f>E38/(H38/182)</f>
        <v>31483.5</v>
      </c>
      <c r="J38" s="3">
        <f>IF(G38="M",I38,0)</f>
        <v>31483.5</v>
      </c>
      <c r="K38" s="2">
        <f>IF(G38="F",I38,0)</f>
        <v>0</v>
      </c>
      <c r="L38" s="2">
        <f>IF($G38="M",1,0)</f>
        <v>1</v>
      </c>
      <c r="M38" s="2">
        <f>IF($G38="F",1,0)</f>
        <v>0</v>
      </c>
    </row>
    <row r="39" spans="1:13" ht="23.25">
      <c r="A39" s="7" t="s">
        <v>139</v>
      </c>
      <c r="B39" s="8">
        <v>39356</v>
      </c>
      <c r="C39" s="8">
        <v>39538</v>
      </c>
      <c r="D39" s="9" t="s">
        <v>35</v>
      </c>
      <c r="E39" s="10">
        <v>26738.22</v>
      </c>
      <c r="F39" s="11"/>
      <c r="G39" t="s">
        <v>33</v>
      </c>
      <c r="H39" s="2">
        <f>C39-B39</f>
        <v>182</v>
      </c>
      <c r="I39" s="3">
        <f>E39/(H39/182)</f>
        <v>26738.22</v>
      </c>
      <c r="J39" s="3">
        <f>IF(G39="M",I39,0)</f>
        <v>26738.22</v>
      </c>
      <c r="K39" s="2">
        <f>IF(G39="F",I39,0)</f>
        <v>0</v>
      </c>
      <c r="L39" s="2">
        <f>IF($G39="M",1,0)</f>
        <v>1</v>
      </c>
      <c r="M39" s="2">
        <f>IF($G39="F",1,0)</f>
        <v>0</v>
      </c>
    </row>
    <row r="40" spans="1:13" ht="23.25">
      <c r="A40" s="7" t="s">
        <v>140</v>
      </c>
      <c r="B40" s="8">
        <v>39371</v>
      </c>
      <c r="C40" s="8">
        <v>39538</v>
      </c>
      <c r="D40" s="9" t="s">
        <v>35</v>
      </c>
      <c r="E40" s="10">
        <v>11375.32</v>
      </c>
      <c r="F40" s="11"/>
      <c r="G40" t="s">
        <v>24</v>
      </c>
      <c r="H40" s="2">
        <f>C40-B40</f>
        <v>167</v>
      </c>
      <c r="I40" s="3">
        <f>E40/(H40/182)</f>
        <v>12397.055329341318</v>
      </c>
      <c r="J40" s="2">
        <f>IF(G40="M",I40,0)</f>
        <v>0</v>
      </c>
      <c r="K40" s="3">
        <f>IF(G40="F",I40,0)</f>
        <v>12397.055329341318</v>
      </c>
      <c r="L40" s="2">
        <f>IF($G40="M",1,0)</f>
        <v>0</v>
      </c>
      <c r="M40" s="2">
        <f>IF($G40="F",1,0)</f>
        <v>1</v>
      </c>
    </row>
    <row r="41" spans="1:13" ht="23.25">
      <c r="A41" s="7" t="s">
        <v>141</v>
      </c>
      <c r="B41" s="8">
        <v>39356</v>
      </c>
      <c r="C41" s="8">
        <v>39386</v>
      </c>
      <c r="D41" s="9" t="s">
        <v>142</v>
      </c>
      <c r="E41" s="10">
        <v>8405.24</v>
      </c>
      <c r="F41" s="11"/>
      <c r="G41" t="s">
        <v>24</v>
      </c>
      <c r="H41" s="2">
        <f>C41-B41</f>
        <v>30</v>
      </c>
      <c r="I41" s="3">
        <f>E41/(H41/182)</f>
        <v>50991.789333333334</v>
      </c>
      <c r="J41" s="2">
        <f>IF(G41="M",I41,0)</f>
        <v>0</v>
      </c>
      <c r="K41" s="3">
        <f>IF(G41="F",I41,0)</f>
        <v>50991.789333333334</v>
      </c>
      <c r="L41" s="2">
        <f>IF($G41="M",1,0)</f>
        <v>0</v>
      </c>
      <c r="M41" s="2">
        <f>IF($G41="F",1,0)</f>
        <v>1</v>
      </c>
    </row>
    <row r="42" spans="1:13" ht="23.25">
      <c r="A42" s="7" t="s">
        <v>143</v>
      </c>
      <c r="B42" s="8">
        <v>39356</v>
      </c>
      <c r="C42" s="8">
        <v>39538</v>
      </c>
      <c r="D42" s="9" t="s">
        <v>75</v>
      </c>
      <c r="E42" s="10">
        <v>17928.06</v>
      </c>
      <c r="F42" s="11"/>
      <c r="G42" t="s">
        <v>24</v>
      </c>
      <c r="H42" s="2">
        <f>C42-B42</f>
        <v>182</v>
      </c>
      <c r="I42" s="3">
        <f>E42/(H42/182)</f>
        <v>17928.06</v>
      </c>
      <c r="J42" s="2">
        <f>IF(G42="M",I42,0)</f>
        <v>0</v>
      </c>
      <c r="K42" s="3">
        <f>IF(G42="F",I42,0)</f>
        <v>17928.06</v>
      </c>
      <c r="L42" s="2">
        <f>IF($G42="M",1,0)</f>
        <v>0</v>
      </c>
      <c r="M42" s="2">
        <f>IF($G42="F",1,0)</f>
        <v>1</v>
      </c>
    </row>
    <row r="43" spans="1:13" ht="12.75">
      <c r="A43" s="7" t="s">
        <v>144</v>
      </c>
      <c r="B43" s="8">
        <v>39356</v>
      </c>
      <c r="C43" s="8">
        <v>39430</v>
      </c>
      <c r="D43" s="9" t="s">
        <v>102</v>
      </c>
      <c r="E43" s="10">
        <v>2055.52</v>
      </c>
      <c r="F43" s="11"/>
      <c r="G43" t="s">
        <v>97</v>
      </c>
      <c r="H43" s="2">
        <f>C43-B43</f>
        <v>74</v>
      </c>
      <c r="I43" s="3">
        <f>E43/(H43/182)</f>
        <v>5055.468108108108</v>
      </c>
      <c r="J43" s="2">
        <f>IF(G43="M",I43,0)</f>
        <v>0</v>
      </c>
      <c r="K43" s="2">
        <f>IF(G43="F",I43,0)</f>
        <v>0</v>
      </c>
      <c r="L43" s="2">
        <f>IF($G43="M",1,0)</f>
        <v>0</v>
      </c>
      <c r="M43" s="2">
        <f>IF($G43="F",1,0)</f>
        <v>0</v>
      </c>
    </row>
    <row r="44" spans="1:13" ht="12.75">
      <c r="A44" s="7" t="s">
        <v>145</v>
      </c>
      <c r="B44" s="8">
        <v>39475</v>
      </c>
      <c r="C44" s="8">
        <v>39538</v>
      </c>
      <c r="D44" s="9" t="s">
        <v>95</v>
      </c>
      <c r="E44" s="10">
        <v>883.24</v>
      </c>
      <c r="F44" s="11"/>
      <c r="G44" t="s">
        <v>97</v>
      </c>
      <c r="H44" s="2">
        <f>C44-B44</f>
        <v>63</v>
      </c>
      <c r="I44" s="3">
        <f>E44/(H44/182)</f>
        <v>2551.5822222222223</v>
      </c>
      <c r="J44" s="2">
        <f>IF(G44="M",I44,0)</f>
        <v>0</v>
      </c>
      <c r="K44" s="2">
        <f>IF(G44="F",I44,0)</f>
        <v>0</v>
      </c>
      <c r="L44" s="2">
        <f>IF($G44="M",1,0)</f>
        <v>0</v>
      </c>
      <c r="M44" s="2">
        <f>IF($G44="F",1,0)</f>
        <v>0</v>
      </c>
    </row>
    <row r="45" spans="1:13" ht="23.25">
      <c r="A45" s="7" t="s">
        <v>146</v>
      </c>
      <c r="B45" s="8">
        <v>39356</v>
      </c>
      <c r="C45" s="8">
        <v>39538</v>
      </c>
      <c r="D45" s="9" t="s">
        <v>67</v>
      </c>
      <c r="E45" s="10">
        <v>31483.5</v>
      </c>
      <c r="F45" s="11"/>
      <c r="G45" t="s">
        <v>33</v>
      </c>
      <c r="H45" s="2">
        <f>C45-B45</f>
        <v>182</v>
      </c>
      <c r="I45" s="3">
        <f>E45/(H45/182)</f>
        <v>31483.5</v>
      </c>
      <c r="J45" s="3">
        <f>IF(G45="M",I45,0)</f>
        <v>31483.5</v>
      </c>
      <c r="K45" s="2">
        <f>IF(G45="F",I45,0)</f>
        <v>0</v>
      </c>
      <c r="L45" s="2">
        <f>IF($G45="M",1,0)</f>
        <v>1</v>
      </c>
      <c r="M45" s="2">
        <f>IF($G45="F",1,0)</f>
        <v>0</v>
      </c>
    </row>
    <row r="46" spans="1:13" ht="12.75">
      <c r="A46" s="7" t="s">
        <v>147</v>
      </c>
      <c r="B46" s="8">
        <v>39461</v>
      </c>
      <c r="C46" s="8">
        <v>39538</v>
      </c>
      <c r="D46" s="9" t="s">
        <v>102</v>
      </c>
      <c r="E46" s="10">
        <v>2138.85</v>
      </c>
      <c r="F46" s="11"/>
      <c r="G46" t="s">
        <v>97</v>
      </c>
      <c r="H46" s="2">
        <f>C46-B46</f>
        <v>77</v>
      </c>
      <c r="I46" s="3">
        <f>E46/(H46/182)</f>
        <v>5055.463636363636</v>
      </c>
      <c r="J46" s="2">
        <f>IF(G46="M",I46,0)</f>
        <v>0</v>
      </c>
      <c r="K46" s="2">
        <f>IF(G46="F",I46,0)</f>
        <v>0</v>
      </c>
      <c r="L46" s="2">
        <f>IF($G46="M",1,0)</f>
        <v>0</v>
      </c>
      <c r="M46" s="2">
        <f>IF($G46="F",1,0)</f>
        <v>0</v>
      </c>
    </row>
    <row r="47" spans="1:13" ht="23.25">
      <c r="A47" s="7" t="s">
        <v>148</v>
      </c>
      <c r="B47" s="8">
        <v>39356</v>
      </c>
      <c r="C47" s="8">
        <v>39538</v>
      </c>
      <c r="D47" s="9" t="s">
        <v>35</v>
      </c>
      <c r="E47" s="10">
        <v>18295.68</v>
      </c>
      <c r="F47" s="11"/>
      <c r="G47" t="s">
        <v>24</v>
      </c>
      <c r="H47" s="2">
        <f>C47-B47</f>
        <v>182</v>
      </c>
      <c r="I47" s="3">
        <f>E47/(H47/182)</f>
        <v>18295.68</v>
      </c>
      <c r="J47" s="2">
        <f>IF(G47="M",I47,0)</f>
        <v>0</v>
      </c>
      <c r="K47" s="3">
        <f>IF(G47="F",I47,0)</f>
        <v>18295.68</v>
      </c>
      <c r="L47" s="2">
        <f>IF($G47="M",1,0)</f>
        <v>0</v>
      </c>
      <c r="M47" s="2">
        <f>IF($G47="F",1,0)</f>
        <v>1</v>
      </c>
    </row>
    <row r="48" spans="1:13" ht="23.25">
      <c r="A48" s="7" t="s">
        <v>149</v>
      </c>
      <c r="B48" s="8">
        <v>39356</v>
      </c>
      <c r="C48" s="8">
        <v>39538</v>
      </c>
      <c r="D48" s="9" t="s">
        <v>89</v>
      </c>
      <c r="E48" s="10">
        <v>47621.7</v>
      </c>
      <c r="F48" s="11"/>
      <c r="G48" t="s">
        <v>24</v>
      </c>
      <c r="H48" s="2">
        <f>C48-B48</f>
        <v>182</v>
      </c>
      <c r="I48" s="3">
        <f>E48/(H48/182)</f>
        <v>47621.7</v>
      </c>
      <c r="J48" s="2">
        <f>IF(G48="M",I48,0)</f>
        <v>0</v>
      </c>
      <c r="K48" s="3">
        <f>IF(G48="F",I48,0)</f>
        <v>47621.7</v>
      </c>
      <c r="L48" s="2">
        <f>IF($G48="M",1,0)</f>
        <v>0</v>
      </c>
      <c r="M48" s="2">
        <f>IF($G48="F",1,0)</f>
        <v>1</v>
      </c>
    </row>
    <row r="49" spans="1:13" ht="34.5">
      <c r="A49" s="7" t="s">
        <v>150</v>
      </c>
      <c r="B49" s="8">
        <v>39356</v>
      </c>
      <c r="C49" s="8">
        <v>39538</v>
      </c>
      <c r="D49" s="9" t="s">
        <v>50</v>
      </c>
      <c r="E49" s="10">
        <v>20011.5</v>
      </c>
      <c r="F49" s="11"/>
      <c r="G49" t="s">
        <v>24</v>
      </c>
      <c r="H49" s="2">
        <f>C49-B49</f>
        <v>182</v>
      </c>
      <c r="I49" s="3">
        <f>E49/(H49/182)</f>
        <v>20011.5</v>
      </c>
      <c r="J49" s="2">
        <f>IF(G49="M",I49,0)</f>
        <v>0</v>
      </c>
      <c r="K49" s="3">
        <f>IF(G49="F",I49,0)</f>
        <v>20011.5</v>
      </c>
      <c r="L49" s="2">
        <f>IF($G49="M",1,0)</f>
        <v>0</v>
      </c>
      <c r="M49" s="2">
        <f>IF($G49="F",1,0)</f>
        <v>1</v>
      </c>
    </row>
    <row r="50" spans="1:13" ht="23.25">
      <c r="A50" s="7" t="s">
        <v>151</v>
      </c>
      <c r="B50" s="8">
        <v>39356</v>
      </c>
      <c r="C50" s="8">
        <v>39538</v>
      </c>
      <c r="D50" s="9" t="s">
        <v>35</v>
      </c>
      <c r="E50" s="10">
        <v>13027.74</v>
      </c>
      <c r="F50" s="11"/>
      <c r="G50" t="s">
        <v>24</v>
      </c>
      <c r="H50" s="2">
        <f>C50-B50</f>
        <v>182</v>
      </c>
      <c r="I50" s="3">
        <f>E50/(H50/182)</f>
        <v>13027.74</v>
      </c>
      <c r="J50" s="2">
        <f>IF(G50="M",I50,0)</f>
        <v>0</v>
      </c>
      <c r="K50" s="3">
        <f>IF(G50="F",I50,0)</f>
        <v>13027.74</v>
      </c>
      <c r="L50" s="2">
        <f>IF($G50="M",1,0)</f>
        <v>0</v>
      </c>
      <c r="M50" s="2">
        <f>IF($G50="F",1,0)</f>
        <v>1</v>
      </c>
    </row>
    <row r="51" spans="1:13" ht="12.75">
      <c r="A51" s="7" t="s">
        <v>152</v>
      </c>
      <c r="B51" s="8">
        <v>39475</v>
      </c>
      <c r="C51" s="8">
        <v>39538</v>
      </c>
      <c r="D51" s="9" t="s">
        <v>95</v>
      </c>
      <c r="E51" s="10">
        <v>1411.36</v>
      </c>
      <c r="F51" s="11"/>
      <c r="G51" t="s">
        <v>97</v>
      </c>
      <c r="H51" s="2">
        <f>C51-B51</f>
        <v>63</v>
      </c>
      <c r="I51" s="3">
        <f>E51/(H51/182)</f>
        <v>4077.262222222222</v>
      </c>
      <c r="J51" s="2">
        <f>IF(G51="M",I51,0)</f>
        <v>0</v>
      </c>
      <c r="K51" s="2">
        <f>IF(G51="F",I51,0)</f>
        <v>0</v>
      </c>
      <c r="L51" s="2">
        <f>IF($G51="M",1,0)</f>
        <v>0</v>
      </c>
      <c r="M51" s="2">
        <f>IF($G51="F",1,0)</f>
        <v>0</v>
      </c>
    </row>
    <row r="52" spans="1:13" ht="34.5">
      <c r="A52" s="7" t="s">
        <v>153</v>
      </c>
      <c r="B52" s="8">
        <v>39356</v>
      </c>
      <c r="C52" s="8">
        <v>39538</v>
      </c>
      <c r="D52" s="9" t="s">
        <v>23</v>
      </c>
      <c r="E52" s="10">
        <v>28444.74</v>
      </c>
      <c r="F52" s="9" t="s">
        <v>154</v>
      </c>
      <c r="G52" t="s">
        <v>24</v>
      </c>
      <c r="H52" s="2">
        <f>C52-B52+DAYS("1/13/08","2/1/08")</f>
        <v>163</v>
      </c>
      <c r="I52" s="3">
        <f>E52/(H52/182)</f>
        <v>31760.3845398773</v>
      </c>
      <c r="J52" s="2">
        <f>IF(G52="M",I52,0)</f>
        <v>0</v>
      </c>
      <c r="K52" s="3">
        <f>IF(G52="F",I52,0)</f>
        <v>31760.3845398773</v>
      </c>
      <c r="L52" s="2">
        <f>IF($G52="M",1,0)</f>
        <v>0</v>
      </c>
      <c r="M52" s="2">
        <f>IF($G52="F",1,0)</f>
        <v>1</v>
      </c>
    </row>
    <row r="53" spans="1:13" ht="34.5">
      <c r="A53" s="7" t="s">
        <v>155</v>
      </c>
      <c r="B53" s="8">
        <v>39356</v>
      </c>
      <c r="C53" s="8">
        <v>39538</v>
      </c>
      <c r="D53" s="9" t="s">
        <v>35</v>
      </c>
      <c r="E53" s="10">
        <v>15450.31</v>
      </c>
      <c r="F53" s="9" t="s">
        <v>156</v>
      </c>
      <c r="G53" t="s">
        <v>33</v>
      </c>
      <c r="H53" s="2">
        <f>C53-B53+DAYS("12/8/07","1/23/08")</f>
        <v>136</v>
      </c>
      <c r="I53" s="3">
        <f>E53/(H53/182)</f>
        <v>20676.150147058823</v>
      </c>
      <c r="J53" s="3">
        <f>IF(G53="M",I53,0)</f>
        <v>20676.150147058823</v>
      </c>
      <c r="K53" s="2">
        <f>IF(G53="F",I53,0)</f>
        <v>0</v>
      </c>
      <c r="L53" s="2">
        <f>IF($G53="M",1,0)</f>
        <v>1</v>
      </c>
      <c r="M53" s="2">
        <f>IF($G53="F",1,0)</f>
        <v>0</v>
      </c>
    </row>
    <row r="54" spans="1:13" ht="23.25">
      <c r="A54" s="7" t="s">
        <v>157</v>
      </c>
      <c r="B54" s="8">
        <v>39356</v>
      </c>
      <c r="C54" s="8">
        <v>39538</v>
      </c>
      <c r="D54" s="9" t="s">
        <v>35</v>
      </c>
      <c r="E54" s="10">
        <v>18118.72</v>
      </c>
      <c r="F54" s="11"/>
      <c r="G54" t="s">
        <v>24</v>
      </c>
      <c r="H54" s="2">
        <f>C54-B54</f>
        <v>182</v>
      </c>
      <c r="I54" s="3">
        <f>E54/(H54/182)</f>
        <v>18118.72</v>
      </c>
      <c r="J54" s="2">
        <f>IF(G54="M",I54,0)</f>
        <v>0</v>
      </c>
      <c r="K54" s="3">
        <f>IF(G54="F",I54,0)</f>
        <v>18118.72</v>
      </c>
      <c r="L54" s="2">
        <f>IF($G54="M",1,0)</f>
        <v>0</v>
      </c>
      <c r="M54" s="2">
        <f>IF($G54="F",1,0)</f>
        <v>1</v>
      </c>
    </row>
    <row r="55" spans="1:13" ht="23.25">
      <c r="A55" s="7" t="s">
        <v>158</v>
      </c>
      <c r="B55" s="8">
        <v>39356</v>
      </c>
      <c r="C55" s="8">
        <v>39538</v>
      </c>
      <c r="D55" s="9" t="s">
        <v>67</v>
      </c>
      <c r="E55" s="10">
        <v>35715.18</v>
      </c>
      <c r="F55" s="11"/>
      <c r="G55" t="s">
        <v>24</v>
      </c>
      <c r="H55" s="2">
        <f>C55-B55</f>
        <v>182</v>
      </c>
      <c r="I55" s="3">
        <f>E55/(H55/182)</f>
        <v>35715.18</v>
      </c>
      <c r="J55" s="2">
        <f>IF(G55="M",I55,0)</f>
        <v>0</v>
      </c>
      <c r="K55" s="3">
        <f>IF(G55="F",I55,0)</f>
        <v>35715.18</v>
      </c>
      <c r="L55" s="2">
        <f>IF($G55="M",1,0)</f>
        <v>0</v>
      </c>
      <c r="M55" s="2">
        <f>IF($G55="F",1,0)</f>
        <v>1</v>
      </c>
    </row>
    <row r="56" spans="10:13" ht="12.75">
      <c r="J56" s="2">
        <f>SUM(J2:J55)/L56</f>
        <v>26629.681849326185</v>
      </c>
      <c r="K56" s="3">
        <f>SUM(K2:K55)/M56</f>
        <v>27979.334820134594</v>
      </c>
      <c r="L56" s="2">
        <f>SUM(L2:L55)</f>
        <v>17</v>
      </c>
      <c r="M56" s="2">
        <f>SUM(M2:M55)</f>
        <v>25</v>
      </c>
    </row>
  </sheetData>
  <sheetProtection/>
  <hyperlinks>
    <hyperlink ref="A1" r:id="rId1" display="Payee Name "/>
    <hyperlink ref="B1" r:id="rId2" display="Start date "/>
    <hyperlink ref="C1" r:id="rId3" display="End date "/>
    <hyperlink ref="D1" r:id="rId4" display="Position "/>
    <hyperlink ref="E1" r:id="rId5" display="Amount "/>
    <hyperlink ref="A2" r:id="rId6" display="Alexander, Rosemary J"/>
    <hyperlink ref="A3" r:id="rId7" display="Armendarez, Ana M"/>
    <hyperlink ref="A4" r:id="rId8" display="Ashley, Brandon I"/>
    <hyperlink ref="A5" r:id="rId9" display="Barker, Adam J"/>
    <hyperlink ref="A6" r:id="rId10" display="Bartsch, Heather A"/>
    <hyperlink ref="A7" r:id="rId11" display="Battista, Fred L"/>
    <hyperlink ref="A8" r:id="rId12" display="Begeman, Ann D"/>
    <hyperlink ref="A9" r:id="rId13" display="Bradley, Anthony K"/>
    <hyperlink ref="A10" r:id="rId14" display="Brunett, Sean P"/>
    <hyperlink ref="A11" r:id="rId15" display="Buse, Mark A"/>
    <hyperlink ref="A12" r:id="rId16" display="Caballero, Crystal B"/>
    <hyperlink ref="A13" r:id="rId17" display="Cahill, Ellen"/>
    <hyperlink ref="A14" r:id="rId18" display="Carroll-Lazzari, Sheila A"/>
    <hyperlink ref="A15" r:id="rId19" display="Charles, Robert L"/>
    <hyperlink ref="A16" r:id="rId20" display="Currieo, James R"/>
    <hyperlink ref="A17" r:id="rId21" display="Donaldson, Babette J"/>
    <hyperlink ref="A18" r:id="rId22" display="Donoghue, Joseph F"/>
    <hyperlink ref="A19" r:id="rId23" display="Dunn, Lee C"/>
    <hyperlink ref="A20" r:id="rId24" display="Escobar, John M"/>
    <hyperlink ref="A21" r:id="rId25" display="Fischer, Robert W"/>
    <hyperlink ref="A22" r:id="rId26" display="Fontaine, Richard H Jr"/>
    <hyperlink ref="A23" r:id="rId27" display="Gormley, Gina M"/>
    <hyperlink ref="A24" r:id="rId28" display="Gramley, Michelle M"/>
    <hyperlink ref="A25" r:id="rId29" display="Grijalva, Rudy G"/>
    <hyperlink ref="A26" r:id="rId30" display="Halverson, Lois E M"/>
    <hyperlink ref="A27" r:id="rId31" display="Hernandez, Estela R"/>
    <hyperlink ref="A28" r:id="rId32" display="Hickman, Paul T"/>
    <hyperlink ref="A29" r:id="rId33" display="Hitchcock, Sarah Jane"/>
    <hyperlink ref="A30" r:id="rId34" display="Jacobus, Deborah Jean"/>
    <hyperlink ref="A31" r:id="rId35" display="Kabori, Kevin D"/>
    <hyperlink ref="A32" r:id="rId36" display="Kim, Adam J"/>
    <hyperlink ref="A33" r:id="rId37" display="Lane, Alexis C"/>
    <hyperlink ref="A34" r:id="rId38" display="Lewis, Steffen C"/>
    <hyperlink ref="A35" r:id="rId39" display="Lienau, Alison C"/>
    <hyperlink ref="A36" r:id="rId40" display="MacDonald, D Morgan"/>
    <hyperlink ref="A37" r:id="rId41" display="Marshall, Christine E"/>
    <hyperlink ref="A38" r:id="rId42" display="Matiella, Nicholas R"/>
    <hyperlink ref="A39" r:id="rId43" display="McCanna, Thomas A"/>
    <hyperlink ref="A40" r:id="rId44" display="McGroder, Caroline E"/>
    <hyperlink ref="A41" r:id="rId45" display="McMenamin, Eileen N"/>
    <hyperlink ref="A42" r:id="rId46" display="McWhorter, Elizabeth E"/>
    <hyperlink ref="A43" r:id="rId47" display="Miller, Michael H"/>
    <hyperlink ref="A44" r:id="rId48" display="Miller, Michael M"/>
    <hyperlink ref="A45" r:id="rId49" display="Mir, Talal"/>
    <hyperlink ref="A46" r:id="rId50" display="Mitchell, Michael J"/>
    <hyperlink ref="A47" r:id="rId51" display="Pierce, Jana J"/>
    <hyperlink ref="A48" r:id="rId52" display="Pounds, Virginia A"/>
    <hyperlink ref="A49" r:id="rId53" display="Rossi, Katherine"/>
    <hyperlink ref="A50" r:id="rId54" display="Ruboyianes, Alexia T"/>
    <hyperlink ref="A51" r:id="rId55" display="Schneidman, Nicole L"/>
    <hyperlink ref="A52" r:id="rId56" display="Shuffield, Melissa"/>
    <hyperlink ref="A53" r:id="rId57" display="Sierra, Carlos"/>
    <hyperlink ref="A54" r:id="rId58" display="Stevens, Gloria N"/>
    <hyperlink ref="A55" r:id="rId59" display="Tallent, Rebecca J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2"/>
  <sheetViews>
    <sheetView workbookViewId="0" topLeftCell="A1">
      <selection activeCell="I1" sqref="I1"/>
    </sheetView>
  </sheetViews>
  <sheetFormatPr defaultColWidth="12.57421875" defaultRowHeight="12.75"/>
  <cols>
    <col min="1" max="1" width="21.57421875" style="0" customWidth="1"/>
    <col min="2" max="3" width="11.57421875" style="0" customWidth="1"/>
    <col min="4" max="4" width="12.421875" style="0" customWidth="1"/>
    <col min="5" max="16384" width="11.57421875" style="0" customWidth="1"/>
  </cols>
  <sheetData>
    <row r="1" spans="1:13" ht="12.75">
      <c r="A1" s="5" t="s">
        <v>9</v>
      </c>
      <c r="B1" s="5" t="s">
        <v>10</v>
      </c>
      <c r="C1" s="5" t="s">
        <v>11</v>
      </c>
      <c r="D1" s="5" t="s">
        <v>12</v>
      </c>
      <c r="E1" s="5" t="s">
        <v>13</v>
      </c>
      <c r="F1" s="6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</row>
    <row r="2" spans="1:13" ht="23.25">
      <c r="A2" s="7" t="s">
        <v>159</v>
      </c>
      <c r="B2" s="8">
        <v>39356</v>
      </c>
      <c r="C2" s="8">
        <v>39538</v>
      </c>
      <c r="D2" s="9" t="s">
        <v>50</v>
      </c>
      <c r="E2" s="10">
        <v>15999.96</v>
      </c>
      <c r="F2" s="11"/>
      <c r="G2" t="s">
        <v>24</v>
      </c>
      <c r="H2" s="2">
        <f>C2-B2</f>
        <v>182</v>
      </c>
      <c r="I2" s="3">
        <f>E2/(H2/182)</f>
        <v>15999.96</v>
      </c>
      <c r="J2" s="2">
        <f>IF(G2="M",I2,0)</f>
        <v>0</v>
      </c>
      <c r="K2" s="3">
        <f>IF(G2="F",I2,0)</f>
        <v>15999.96</v>
      </c>
      <c r="L2" s="2">
        <f>IF($G2="M",1,0)</f>
        <v>0</v>
      </c>
      <c r="M2" s="2">
        <f>IF($G2="F",1,0)</f>
        <v>1</v>
      </c>
    </row>
    <row r="3" spans="1:13" ht="23.25">
      <c r="A3" s="7" t="s">
        <v>160</v>
      </c>
      <c r="B3" s="8">
        <v>39356</v>
      </c>
      <c r="C3" s="8">
        <v>39538</v>
      </c>
      <c r="D3" s="9" t="s">
        <v>67</v>
      </c>
      <c r="E3" s="10">
        <v>41499.96</v>
      </c>
      <c r="F3" s="11"/>
      <c r="G3" t="s">
        <v>33</v>
      </c>
      <c r="H3" s="2">
        <f>C3-B3</f>
        <v>182</v>
      </c>
      <c r="I3" s="3">
        <f>E3/(H3/182)</f>
        <v>41499.96</v>
      </c>
      <c r="J3" s="3">
        <f>IF(G3="M",I3,0)</f>
        <v>41499.96</v>
      </c>
      <c r="K3" s="2">
        <f>IF(G3="F",I3,0)</f>
        <v>0</v>
      </c>
      <c r="L3" s="2">
        <f>IF($G3="M",1,0)</f>
        <v>1</v>
      </c>
      <c r="M3" s="2">
        <f>IF($G3="F",1,0)</f>
        <v>0</v>
      </c>
    </row>
    <row r="4" spans="1:13" ht="23.25">
      <c r="A4" s="7" t="s">
        <v>161</v>
      </c>
      <c r="B4" s="8">
        <v>39356</v>
      </c>
      <c r="C4" s="8">
        <v>39538</v>
      </c>
      <c r="D4" s="9" t="s">
        <v>162</v>
      </c>
      <c r="E4" s="10">
        <v>41499.96</v>
      </c>
      <c r="F4" s="11"/>
      <c r="G4" t="s">
        <v>24</v>
      </c>
      <c r="H4" s="2">
        <f>C4-B4</f>
        <v>182</v>
      </c>
      <c r="I4" s="3">
        <f>E4/(H4/182)</f>
        <v>41499.96</v>
      </c>
      <c r="J4" s="2">
        <f>IF(G4="M",I4,0)</f>
        <v>0</v>
      </c>
      <c r="K4" s="3">
        <f>IF(G4="F",I4,0)</f>
        <v>41499.96</v>
      </c>
      <c r="L4" s="2">
        <f>IF($G4="M",1,0)</f>
        <v>0</v>
      </c>
      <c r="M4" s="2">
        <f>IF($G4="F",1,0)</f>
        <v>1</v>
      </c>
    </row>
    <row r="5" spans="1:13" ht="12.75">
      <c r="A5" s="7" t="s">
        <v>163</v>
      </c>
      <c r="B5" s="8">
        <v>39394</v>
      </c>
      <c r="C5" s="8">
        <v>39482</v>
      </c>
      <c r="D5" s="9" t="s">
        <v>164</v>
      </c>
      <c r="E5" s="10">
        <v>5316.62</v>
      </c>
      <c r="F5" s="11"/>
      <c r="G5" t="s">
        <v>33</v>
      </c>
      <c r="H5" s="2">
        <f>C5-B5</f>
        <v>88</v>
      </c>
      <c r="I5" s="3">
        <f>E5/(H5/182)</f>
        <v>10995.736818181818</v>
      </c>
      <c r="J5" s="3">
        <f>IF(G5="M",I5,0)</f>
        <v>10995.736818181818</v>
      </c>
      <c r="K5" s="2">
        <f>IF(G5="F",I5,0)</f>
        <v>0</v>
      </c>
      <c r="L5" s="2">
        <f>IF($G5="M",1,0)</f>
        <v>1</v>
      </c>
      <c r="M5" s="2">
        <f>IF($G5="F",1,0)</f>
        <v>0</v>
      </c>
    </row>
    <row r="6" spans="1:13" ht="12.75">
      <c r="A6" s="7" t="s">
        <v>165</v>
      </c>
      <c r="B6" s="8">
        <v>39356</v>
      </c>
      <c r="C6" s="8">
        <v>39452</v>
      </c>
      <c r="D6" s="9" t="s">
        <v>23</v>
      </c>
      <c r="E6" s="10">
        <v>19791.66</v>
      </c>
      <c r="F6" s="11"/>
      <c r="G6" t="s">
        <v>24</v>
      </c>
      <c r="H6" s="2">
        <f>C6-B6</f>
        <v>96</v>
      </c>
      <c r="I6" s="3">
        <f>E6/(H6/182)</f>
        <v>37521.68875</v>
      </c>
      <c r="J6" s="2">
        <f>IF(G6="M",I6,0)</f>
        <v>0</v>
      </c>
      <c r="K6" s="3">
        <f>IF(G6="F",I6,0)</f>
        <v>37521.68875</v>
      </c>
      <c r="L6" s="2">
        <f>IF($G6="M",1,0)</f>
        <v>0</v>
      </c>
      <c r="M6" s="2">
        <f>IF($G6="F",1,0)</f>
        <v>1</v>
      </c>
    </row>
    <row r="7" spans="1:13" ht="12.75">
      <c r="A7" s="7" t="s">
        <v>166</v>
      </c>
      <c r="B7" s="8">
        <v>39356</v>
      </c>
      <c r="C7" s="8">
        <v>39538</v>
      </c>
      <c r="D7" s="9" t="s">
        <v>167</v>
      </c>
      <c r="E7" s="10">
        <v>34999.92</v>
      </c>
      <c r="F7" s="11"/>
      <c r="G7" t="s">
        <v>24</v>
      </c>
      <c r="H7" s="2">
        <f>C7-B7</f>
        <v>182</v>
      </c>
      <c r="I7" s="3">
        <f>E7/(H7/182)</f>
        <v>34999.92</v>
      </c>
      <c r="J7" s="2">
        <f>IF(G7="M",I7,0)</f>
        <v>0</v>
      </c>
      <c r="K7" s="3">
        <f>IF(G7="F",I7,0)</f>
        <v>34999.92</v>
      </c>
      <c r="L7" s="2">
        <f>IF($G7="M",1,0)</f>
        <v>0</v>
      </c>
      <c r="M7" s="2">
        <f>IF($G7="F",1,0)</f>
        <v>1</v>
      </c>
    </row>
    <row r="8" spans="1:13" ht="23.25">
      <c r="A8" s="7" t="s">
        <v>168</v>
      </c>
      <c r="B8" s="8">
        <v>39450</v>
      </c>
      <c r="C8" s="8">
        <v>39538</v>
      </c>
      <c r="D8" s="9" t="s">
        <v>67</v>
      </c>
      <c r="E8" s="10">
        <v>20288.86</v>
      </c>
      <c r="F8" s="11"/>
      <c r="G8" t="s">
        <v>33</v>
      </c>
      <c r="H8" s="2">
        <f>C8-B8</f>
        <v>88</v>
      </c>
      <c r="I8" s="3">
        <f>E8/(H8/182)</f>
        <v>41961.05136363636</v>
      </c>
      <c r="J8" s="3">
        <f>IF(G8="M",I8,0)</f>
        <v>41961.05136363636</v>
      </c>
      <c r="K8" s="2">
        <f>IF(G8="F",I8,0)</f>
        <v>0</v>
      </c>
      <c r="L8" s="2">
        <f>IF($G8="M",1,0)</f>
        <v>1</v>
      </c>
      <c r="M8" s="2">
        <f>IF($G8="F",1,0)</f>
        <v>0</v>
      </c>
    </row>
    <row r="9" spans="1:13" ht="23.25">
      <c r="A9" s="7" t="s">
        <v>169</v>
      </c>
      <c r="B9" s="8">
        <v>39356</v>
      </c>
      <c r="C9" s="8">
        <v>39538</v>
      </c>
      <c r="D9" s="9" t="s">
        <v>170</v>
      </c>
      <c r="E9" s="10">
        <v>18091.27</v>
      </c>
      <c r="F9" s="11"/>
      <c r="G9" t="s">
        <v>33</v>
      </c>
      <c r="H9" s="2">
        <f>C9-B9</f>
        <v>182</v>
      </c>
      <c r="I9" s="3">
        <f>E9/(H9/182)</f>
        <v>18091.27</v>
      </c>
      <c r="J9" s="3">
        <f>IF(G9="M",I9,0)</f>
        <v>18091.27</v>
      </c>
      <c r="K9" s="2">
        <f>IF(G9="F",I9,0)</f>
        <v>0</v>
      </c>
      <c r="L9" s="2">
        <f>IF($G9="M",1,0)</f>
        <v>1</v>
      </c>
      <c r="M9" s="2">
        <f>IF($G9="F",1,0)</f>
        <v>0</v>
      </c>
    </row>
    <row r="10" spans="1:13" ht="23.25">
      <c r="A10" s="7" t="s">
        <v>171</v>
      </c>
      <c r="B10" s="8">
        <v>39356</v>
      </c>
      <c r="C10" s="8">
        <v>39538</v>
      </c>
      <c r="D10" s="9" t="s">
        <v>170</v>
      </c>
      <c r="E10" s="10">
        <v>18999.96</v>
      </c>
      <c r="F10" s="11"/>
      <c r="G10" t="s">
        <v>24</v>
      </c>
      <c r="H10" s="2">
        <f>C10-B10</f>
        <v>182</v>
      </c>
      <c r="I10" s="3">
        <f>E10/(H10/182)</f>
        <v>18999.96</v>
      </c>
      <c r="J10" s="2">
        <f>IF(G10="M",I10,0)</f>
        <v>0</v>
      </c>
      <c r="K10" s="3">
        <f>IF(G10="F",I10,0)</f>
        <v>18999.96</v>
      </c>
      <c r="L10" s="2">
        <f>IF($G10="M",1,0)</f>
        <v>0</v>
      </c>
      <c r="M10" s="2">
        <f>IF($G10="F",1,0)</f>
        <v>1</v>
      </c>
    </row>
    <row r="11" spans="1:13" ht="23.25">
      <c r="A11" s="7" t="s">
        <v>172</v>
      </c>
      <c r="B11" s="8">
        <v>39356</v>
      </c>
      <c r="C11" s="8">
        <v>39538</v>
      </c>
      <c r="D11" s="9" t="s">
        <v>173</v>
      </c>
      <c r="E11" s="10">
        <v>27499.92</v>
      </c>
      <c r="F11" s="11"/>
      <c r="G11" t="s">
        <v>33</v>
      </c>
      <c r="H11" s="2">
        <f>C11-B11</f>
        <v>182</v>
      </c>
      <c r="I11" s="3">
        <f>E11/(H11/182)</f>
        <v>27499.92</v>
      </c>
      <c r="J11" s="3">
        <f>IF(G11="M",I11,0)</f>
        <v>27499.92</v>
      </c>
      <c r="K11" s="2">
        <f>IF(G11="F",I11,0)</f>
        <v>0</v>
      </c>
      <c r="L11" s="2">
        <f>IF($G11="M",1,0)</f>
        <v>1</v>
      </c>
      <c r="M11" s="2">
        <f>IF($G11="F",1,0)</f>
        <v>0</v>
      </c>
    </row>
    <row r="12" spans="1:13" ht="23.25">
      <c r="A12" s="7" t="s">
        <v>174</v>
      </c>
      <c r="B12" s="8">
        <v>39484</v>
      </c>
      <c r="C12" s="8">
        <v>39538</v>
      </c>
      <c r="D12" s="9" t="s">
        <v>175</v>
      </c>
      <c r="E12" s="10">
        <v>12069.41</v>
      </c>
      <c r="F12" s="11"/>
      <c r="G12" t="s">
        <v>24</v>
      </c>
      <c r="H12" s="2">
        <f>C12-B12</f>
        <v>54</v>
      </c>
      <c r="I12" s="3">
        <f>E12/(H12/182)</f>
        <v>40678.38185185185</v>
      </c>
      <c r="J12" s="2">
        <f>IF(G12="M",I12,0)</f>
        <v>0</v>
      </c>
      <c r="K12" s="3">
        <f>IF(G12="F",I12,0)</f>
        <v>40678.38185185185</v>
      </c>
      <c r="L12" s="2">
        <f>IF($G12="M",1,0)</f>
        <v>0</v>
      </c>
      <c r="M12" s="2">
        <f>IF($G12="F",1,0)</f>
        <v>1</v>
      </c>
    </row>
    <row r="13" spans="1:13" ht="12.75">
      <c r="A13" s="7" t="s">
        <v>176</v>
      </c>
      <c r="B13" s="8">
        <v>39356</v>
      </c>
      <c r="C13" s="8">
        <v>39538</v>
      </c>
      <c r="D13" s="9" t="s">
        <v>177</v>
      </c>
      <c r="E13" s="10">
        <v>24999.96</v>
      </c>
      <c r="F13" s="11"/>
      <c r="G13" t="s">
        <v>33</v>
      </c>
      <c r="H13" s="2">
        <f>C13-B13</f>
        <v>182</v>
      </c>
      <c r="I13" s="3">
        <f>E13/(H13/182)</f>
        <v>24999.96</v>
      </c>
      <c r="J13" s="3">
        <f>IF(G13="M",I13,0)</f>
        <v>24999.96</v>
      </c>
      <c r="K13" s="2">
        <f>IF(G13="F",I13,0)</f>
        <v>0</v>
      </c>
      <c r="L13" s="2">
        <f>IF($G13="M",1,0)</f>
        <v>1</v>
      </c>
      <c r="M13" s="2">
        <f>IF($G13="F",1,0)</f>
        <v>0</v>
      </c>
    </row>
    <row r="14" spans="1:13" ht="12.75">
      <c r="A14" s="7" t="s">
        <v>178</v>
      </c>
      <c r="B14" s="8">
        <v>39358</v>
      </c>
      <c r="C14" s="8">
        <v>39538</v>
      </c>
      <c r="D14" s="9" t="s">
        <v>35</v>
      </c>
      <c r="E14" s="10">
        <v>9097.59</v>
      </c>
      <c r="F14" s="11"/>
      <c r="G14" t="s">
        <v>24</v>
      </c>
      <c r="H14" s="2">
        <f>C14-B14</f>
        <v>180</v>
      </c>
      <c r="I14" s="3">
        <f>E14/(H14/182)</f>
        <v>9198.674333333332</v>
      </c>
      <c r="J14" s="2">
        <f>IF(G14="M",I14,0)</f>
        <v>0</v>
      </c>
      <c r="K14" s="3">
        <f>IF(G14="F",I14,0)</f>
        <v>9198.674333333332</v>
      </c>
      <c r="L14" s="2">
        <f>IF($G14="M",1,0)</f>
        <v>0</v>
      </c>
      <c r="M14" s="2">
        <f>IF($G14="F",1,0)</f>
        <v>1</v>
      </c>
    </row>
    <row r="15" spans="1:13" ht="12.75">
      <c r="A15" s="7" t="s">
        <v>179</v>
      </c>
      <c r="B15" s="8">
        <v>39356</v>
      </c>
      <c r="C15" s="8">
        <v>39538</v>
      </c>
      <c r="D15" s="9" t="s">
        <v>35</v>
      </c>
      <c r="E15" s="10">
        <v>14040.3</v>
      </c>
      <c r="F15" s="11"/>
      <c r="G15" t="s">
        <v>24</v>
      </c>
      <c r="H15" s="2">
        <f>C15-B15</f>
        <v>182</v>
      </c>
      <c r="I15" s="3">
        <f>E15/(H15/182)</f>
        <v>14040.3</v>
      </c>
      <c r="J15" s="2">
        <f>IF(G15="M",I15,0)</f>
        <v>0</v>
      </c>
      <c r="K15" s="3">
        <f>IF(G15="F",I15,0)</f>
        <v>14040.3</v>
      </c>
      <c r="L15" s="2">
        <f>IF($G15="M",1,0)</f>
        <v>0</v>
      </c>
      <c r="M15" s="2">
        <f>IF($G15="F",1,0)</f>
        <v>1</v>
      </c>
    </row>
    <row r="16" spans="1:13" ht="23.25">
      <c r="A16" s="7" t="s">
        <v>180</v>
      </c>
      <c r="B16" s="8">
        <v>39356</v>
      </c>
      <c r="C16" s="8">
        <v>39538</v>
      </c>
      <c r="D16" s="9" t="s">
        <v>181</v>
      </c>
      <c r="E16" s="10">
        <v>17130.39</v>
      </c>
      <c r="F16" s="11"/>
      <c r="G16" t="s">
        <v>24</v>
      </c>
      <c r="H16" s="2">
        <f>C16-B16</f>
        <v>182</v>
      </c>
      <c r="I16" s="3">
        <f>E16/(H16/182)</f>
        <v>17130.39</v>
      </c>
      <c r="J16" s="2">
        <f>IF(G16="M",I16,0)</f>
        <v>0</v>
      </c>
      <c r="K16" s="3">
        <f>IF(G16="F",I16,0)</f>
        <v>17130.39</v>
      </c>
      <c r="L16" s="2">
        <f>IF($G16="M",1,0)</f>
        <v>0</v>
      </c>
      <c r="M16" s="2">
        <f>IF($G16="F",1,0)</f>
        <v>1</v>
      </c>
    </row>
    <row r="17" spans="1:13" ht="23.25">
      <c r="A17" s="7" t="s">
        <v>182</v>
      </c>
      <c r="B17" s="8">
        <v>39356</v>
      </c>
      <c r="C17" s="8">
        <v>39538</v>
      </c>
      <c r="D17" s="9" t="s">
        <v>183</v>
      </c>
      <c r="E17" s="10">
        <v>16999.92</v>
      </c>
      <c r="F17" s="11"/>
      <c r="G17" t="s">
        <v>24</v>
      </c>
      <c r="H17" s="2">
        <f>C17-B17</f>
        <v>182</v>
      </c>
      <c r="I17" s="3">
        <f>E17/(H17/182)</f>
        <v>16999.92</v>
      </c>
      <c r="J17" s="2">
        <f>IF(G17="M",I17,0)</f>
        <v>0</v>
      </c>
      <c r="K17" s="3">
        <f>IF(G17="F",I17,0)</f>
        <v>16999.92</v>
      </c>
      <c r="L17" s="2">
        <f>IF($G17="M",1,0)</f>
        <v>0</v>
      </c>
      <c r="M17" s="2">
        <f>IF($G17="F",1,0)</f>
        <v>1</v>
      </c>
    </row>
    <row r="18" spans="1:13" ht="23.25">
      <c r="A18" s="7" t="s">
        <v>184</v>
      </c>
      <c r="B18" s="8">
        <v>39497</v>
      </c>
      <c r="C18" s="8">
        <v>39538</v>
      </c>
      <c r="D18" s="9" t="s">
        <v>173</v>
      </c>
      <c r="E18" s="10">
        <v>5250</v>
      </c>
      <c r="F18" s="11"/>
      <c r="G18" t="s">
        <v>33</v>
      </c>
      <c r="H18" s="2">
        <f>C18-B18</f>
        <v>41</v>
      </c>
      <c r="I18" s="3">
        <f>E18/(H18/182)</f>
        <v>23304.878048780487</v>
      </c>
      <c r="J18" s="3">
        <f>IF(G18="M",I18,0)</f>
        <v>23304.878048780487</v>
      </c>
      <c r="K18" s="2">
        <f>IF(G18="F",I18,0)</f>
        <v>0</v>
      </c>
      <c r="L18" s="2">
        <f>IF($G18="M",1,0)</f>
        <v>1</v>
      </c>
      <c r="M18" s="2">
        <f>IF($G18="F",1,0)</f>
        <v>0</v>
      </c>
    </row>
    <row r="19" spans="1:13" ht="45.75">
      <c r="A19" s="7" t="s">
        <v>185</v>
      </c>
      <c r="B19" s="8">
        <v>39356</v>
      </c>
      <c r="C19" s="8">
        <v>39538</v>
      </c>
      <c r="D19" s="9" t="s">
        <v>186</v>
      </c>
      <c r="E19" s="10">
        <v>22250</v>
      </c>
      <c r="F19" s="11"/>
      <c r="G19" t="s">
        <v>24</v>
      </c>
      <c r="H19" s="2">
        <f>C19-B19</f>
        <v>182</v>
      </c>
      <c r="I19" s="3">
        <f>E19/(H19/182)</f>
        <v>22250</v>
      </c>
      <c r="J19" s="2">
        <f>IF(G19="M",I19,0)</f>
        <v>0</v>
      </c>
      <c r="K19" s="3">
        <f>IF(G19="F",I19,0)</f>
        <v>22250</v>
      </c>
      <c r="L19" s="2">
        <f>IF($G19="M",1,0)</f>
        <v>0</v>
      </c>
      <c r="M19" s="2">
        <f>IF($G19="F",1,0)</f>
        <v>1</v>
      </c>
    </row>
    <row r="20" spans="1:13" ht="12.75">
      <c r="A20" s="7" t="s">
        <v>187</v>
      </c>
      <c r="B20" s="8">
        <v>39356</v>
      </c>
      <c r="C20" s="8">
        <v>39538</v>
      </c>
      <c r="D20" s="9" t="s">
        <v>35</v>
      </c>
      <c r="E20" s="10">
        <v>13999.92</v>
      </c>
      <c r="F20" s="11"/>
      <c r="G20" t="s">
        <v>24</v>
      </c>
      <c r="H20" s="2">
        <f>C20-B20</f>
        <v>182</v>
      </c>
      <c r="I20" s="3">
        <f>E20/(H20/182)</f>
        <v>13999.92</v>
      </c>
      <c r="J20" s="2">
        <f>IF(G20="M",I20,0)</f>
        <v>0</v>
      </c>
      <c r="K20" s="3">
        <f>IF(G20="F",I20,0)</f>
        <v>13999.92</v>
      </c>
      <c r="L20" s="2">
        <f>IF($G20="M",1,0)</f>
        <v>0</v>
      </c>
      <c r="M20" s="2">
        <f>IF($G20="F",1,0)</f>
        <v>1</v>
      </c>
    </row>
    <row r="21" spans="1:13" ht="57">
      <c r="A21" s="7" t="s">
        <v>188</v>
      </c>
      <c r="B21" s="8">
        <v>39486</v>
      </c>
      <c r="C21" s="8">
        <v>39538</v>
      </c>
      <c r="D21" s="9" t="s">
        <v>189</v>
      </c>
      <c r="E21" s="10">
        <v>375.98</v>
      </c>
      <c r="F21" s="11"/>
      <c r="G21" t="s">
        <v>97</v>
      </c>
      <c r="H21" s="2">
        <f>C21-B21</f>
        <v>52</v>
      </c>
      <c r="I21" s="3">
        <f>E21/(H21/182)</f>
        <v>1315.93</v>
      </c>
      <c r="J21" s="2">
        <f>IF(G21="M",I21,0)</f>
        <v>0</v>
      </c>
      <c r="K21" s="2">
        <f>IF(G21="F",I21,0)</f>
        <v>0</v>
      </c>
      <c r="L21" s="2">
        <f>IF($G21="M",1,0)</f>
        <v>0</v>
      </c>
      <c r="M21" s="2">
        <f>IF($G21="F",1,0)</f>
        <v>0</v>
      </c>
    </row>
    <row r="22" spans="1:13" ht="23.25">
      <c r="A22" s="7" t="s">
        <v>190</v>
      </c>
      <c r="B22" s="8">
        <v>39356</v>
      </c>
      <c r="C22" s="8">
        <v>39538</v>
      </c>
      <c r="D22" s="9" t="s">
        <v>191</v>
      </c>
      <c r="E22" s="10">
        <v>21000</v>
      </c>
      <c r="F22" s="11"/>
      <c r="G22" t="s">
        <v>33</v>
      </c>
      <c r="H22" s="2">
        <f>C22-B22</f>
        <v>182</v>
      </c>
      <c r="I22" s="3">
        <f>E22/(H22/182)</f>
        <v>21000</v>
      </c>
      <c r="J22" s="3">
        <f>IF(G22="M",I22,0)</f>
        <v>21000</v>
      </c>
      <c r="K22" s="2">
        <f>IF(G22="F",I22,0)</f>
        <v>0</v>
      </c>
      <c r="L22" s="2">
        <f>IF($G22="M",1,0)</f>
        <v>1</v>
      </c>
      <c r="M22" s="2">
        <f>IF($G22="F",1,0)</f>
        <v>0</v>
      </c>
    </row>
    <row r="23" spans="1:13" ht="23.25">
      <c r="A23" s="7" t="s">
        <v>192</v>
      </c>
      <c r="B23" s="8">
        <v>39356</v>
      </c>
      <c r="C23" s="8">
        <v>39538</v>
      </c>
      <c r="D23" s="9" t="s">
        <v>67</v>
      </c>
      <c r="E23" s="10">
        <v>41499.96</v>
      </c>
      <c r="F23" s="11"/>
      <c r="G23" t="s">
        <v>24</v>
      </c>
      <c r="H23" s="2">
        <f>C23-B23</f>
        <v>182</v>
      </c>
      <c r="I23" s="3">
        <f>E23/(H23/182)</f>
        <v>41499.96</v>
      </c>
      <c r="J23" s="2">
        <f>IF(G23="M",I23,0)</f>
        <v>0</v>
      </c>
      <c r="K23" s="3">
        <f>IF(G23="F",I23,0)</f>
        <v>41499.96</v>
      </c>
      <c r="L23" s="2">
        <f>IF($G23="M",1,0)</f>
        <v>0</v>
      </c>
      <c r="M23" s="2">
        <f>IF($G23="F",1,0)</f>
        <v>1</v>
      </c>
    </row>
    <row r="24" spans="1:13" ht="23.25">
      <c r="A24" s="7" t="s">
        <v>193</v>
      </c>
      <c r="B24" s="8">
        <v>39356</v>
      </c>
      <c r="C24" s="8">
        <v>39538</v>
      </c>
      <c r="D24" s="9" t="s">
        <v>191</v>
      </c>
      <c r="E24" s="10">
        <v>13999.92</v>
      </c>
      <c r="F24" s="11"/>
      <c r="G24" t="s">
        <v>24</v>
      </c>
      <c r="H24" s="2">
        <f>C24-B24</f>
        <v>182</v>
      </c>
      <c r="I24" s="3">
        <f>E24/(H24/182)</f>
        <v>13999.92</v>
      </c>
      <c r="J24" s="2">
        <f>IF(G24="M",I24,0)</f>
        <v>0</v>
      </c>
      <c r="K24" s="3">
        <f>IF(G24="F",I24,0)</f>
        <v>13999.92</v>
      </c>
      <c r="L24" s="2">
        <f>IF($G24="M",1,0)</f>
        <v>0</v>
      </c>
      <c r="M24" s="2">
        <f>IF($G24="F",1,0)</f>
        <v>1</v>
      </c>
    </row>
    <row r="25" spans="1:13" ht="34.5">
      <c r="A25" s="7" t="s">
        <v>194</v>
      </c>
      <c r="B25" s="8">
        <v>39356</v>
      </c>
      <c r="C25" s="8">
        <v>39538</v>
      </c>
      <c r="D25" s="9" t="s">
        <v>195</v>
      </c>
      <c r="E25" s="10">
        <v>15000</v>
      </c>
      <c r="F25" s="11"/>
      <c r="G25" t="s">
        <v>24</v>
      </c>
      <c r="H25" s="2">
        <f>C25-B25</f>
        <v>182</v>
      </c>
      <c r="I25" s="3">
        <f>E25/(H25/182)</f>
        <v>15000</v>
      </c>
      <c r="J25" s="2">
        <f>IF(G25="M",I25,0)</f>
        <v>0</v>
      </c>
      <c r="K25" s="3">
        <f>IF(G25="F",I25,0)</f>
        <v>15000</v>
      </c>
      <c r="L25" s="2">
        <f>IF($G25="M",1,0)</f>
        <v>0</v>
      </c>
      <c r="M25" s="2">
        <f>IF($G25="F",1,0)</f>
        <v>1</v>
      </c>
    </row>
    <row r="26" spans="1:13" ht="12.75">
      <c r="A26" s="7" t="s">
        <v>196</v>
      </c>
      <c r="B26" s="8">
        <v>39356</v>
      </c>
      <c r="C26" s="8">
        <v>39538</v>
      </c>
      <c r="D26" s="9" t="s">
        <v>197</v>
      </c>
      <c r="E26" s="10">
        <v>18000</v>
      </c>
      <c r="F26" s="11"/>
      <c r="G26" t="s">
        <v>24</v>
      </c>
      <c r="H26" s="2">
        <f>C26-B26</f>
        <v>182</v>
      </c>
      <c r="I26" s="3">
        <f>E26/(H26/182)</f>
        <v>18000</v>
      </c>
      <c r="J26" s="2">
        <f>IF(G26="M",I26,0)</f>
        <v>0</v>
      </c>
      <c r="K26" s="3">
        <f>IF(G26="F",I26,0)</f>
        <v>18000</v>
      </c>
      <c r="L26" s="2">
        <f>IF($G26="M",1,0)</f>
        <v>0</v>
      </c>
      <c r="M26" s="2">
        <f>IF($G26="F",1,0)</f>
        <v>1</v>
      </c>
    </row>
    <row r="27" spans="1:13" ht="34.5">
      <c r="A27" s="7" t="s">
        <v>198</v>
      </c>
      <c r="B27" s="8">
        <v>39387</v>
      </c>
      <c r="C27" s="8">
        <v>39538</v>
      </c>
      <c r="D27" s="9" t="s">
        <v>199</v>
      </c>
      <c r="E27" s="10">
        <v>11666.6</v>
      </c>
      <c r="F27" s="11"/>
      <c r="G27" t="s">
        <v>24</v>
      </c>
      <c r="H27" s="2">
        <f>C27-B27</f>
        <v>151</v>
      </c>
      <c r="I27" s="3">
        <f>E27/(H27/182)</f>
        <v>14061.729801324504</v>
      </c>
      <c r="J27" s="2">
        <f>IF(G27="M",I27,0)</f>
        <v>0</v>
      </c>
      <c r="K27" s="3">
        <f>IF(G27="F",I27,0)</f>
        <v>14061.729801324504</v>
      </c>
      <c r="L27" s="2">
        <f>IF($G27="M",1,0)</f>
        <v>0</v>
      </c>
      <c r="M27" s="2">
        <f>IF($G27="F",1,0)</f>
        <v>1</v>
      </c>
    </row>
    <row r="28" spans="1:13" ht="23.25">
      <c r="A28" s="7" t="s">
        <v>200</v>
      </c>
      <c r="B28" s="8">
        <v>39356</v>
      </c>
      <c r="C28" s="8">
        <v>39538</v>
      </c>
      <c r="D28" s="9" t="s">
        <v>201</v>
      </c>
      <c r="E28" s="10">
        <v>37500</v>
      </c>
      <c r="F28" s="11"/>
      <c r="G28" t="s">
        <v>33</v>
      </c>
      <c r="H28" s="2">
        <f>C28-B28</f>
        <v>182</v>
      </c>
      <c r="I28" s="3">
        <f>E28/(H28/182)</f>
        <v>37500</v>
      </c>
      <c r="J28" s="3">
        <f>IF(G28="M",I28,0)</f>
        <v>37500</v>
      </c>
      <c r="K28" s="2">
        <f>IF(G28="F",I28,0)</f>
        <v>0</v>
      </c>
      <c r="L28" s="2">
        <f>IF($G28="M",1,0)</f>
        <v>1</v>
      </c>
      <c r="M28" s="2">
        <f>IF($G28="F",1,0)</f>
        <v>0</v>
      </c>
    </row>
    <row r="29" spans="1:13" ht="12.75">
      <c r="A29" s="7" t="s">
        <v>202</v>
      </c>
      <c r="B29" s="8">
        <v>39356</v>
      </c>
      <c r="C29" s="8">
        <v>39538</v>
      </c>
      <c r="D29" s="9" t="s">
        <v>203</v>
      </c>
      <c r="E29" s="10">
        <v>43999.92</v>
      </c>
      <c r="F29" s="11"/>
      <c r="G29" t="s">
        <v>24</v>
      </c>
      <c r="H29" s="2">
        <f>C29-B29</f>
        <v>182</v>
      </c>
      <c r="I29" s="3">
        <f>E29/(H29/182)</f>
        <v>43999.92</v>
      </c>
      <c r="J29" s="2">
        <f>IF(G29="M",I29,0)</f>
        <v>0</v>
      </c>
      <c r="K29" s="3">
        <f>IF(G29="F",I29,0)</f>
        <v>43999.92</v>
      </c>
      <c r="L29" s="2">
        <f>IF($G29="M",1,0)</f>
        <v>0</v>
      </c>
      <c r="M29" s="2">
        <f>IF($G29="F",1,0)</f>
        <v>1</v>
      </c>
    </row>
    <row r="30" spans="1:13" ht="34.5">
      <c r="A30" s="7" t="s">
        <v>204</v>
      </c>
      <c r="B30" s="8">
        <v>39356</v>
      </c>
      <c r="C30" s="8">
        <v>39538</v>
      </c>
      <c r="D30" s="9" t="s">
        <v>205</v>
      </c>
      <c r="E30" s="10">
        <v>19819.34</v>
      </c>
      <c r="F30" s="9" t="s">
        <v>206</v>
      </c>
      <c r="G30" t="s">
        <v>33</v>
      </c>
      <c r="H30" s="2">
        <f>C30-B30-6</f>
        <v>176</v>
      </c>
      <c r="I30" s="3">
        <f>E30/(H30/182)</f>
        <v>20494.999318181817</v>
      </c>
      <c r="J30" s="3">
        <f>IF(G30="M",I30,0)</f>
        <v>20494.999318181817</v>
      </c>
      <c r="K30" s="2">
        <f>IF(G30="F",I30,0)</f>
        <v>0</v>
      </c>
      <c r="L30" s="2">
        <f>IF($G30="M",1,0)</f>
        <v>1</v>
      </c>
      <c r="M30" s="2">
        <f>IF($G30="F",1,0)</f>
        <v>0</v>
      </c>
    </row>
    <row r="31" spans="1:13" ht="23.25">
      <c r="A31" s="7" t="s">
        <v>207</v>
      </c>
      <c r="B31" s="8">
        <v>39356</v>
      </c>
      <c r="C31" s="8">
        <v>39538</v>
      </c>
      <c r="D31" s="9" t="s">
        <v>99</v>
      </c>
      <c r="E31" s="10">
        <v>60000</v>
      </c>
      <c r="F31" s="11"/>
      <c r="G31" t="s">
        <v>33</v>
      </c>
      <c r="H31" s="2">
        <f>C31-B31</f>
        <v>182</v>
      </c>
      <c r="I31" s="3">
        <f>E31/(H31/182)</f>
        <v>60000</v>
      </c>
      <c r="J31" s="3">
        <f>IF(G31="M",I31,0)</f>
        <v>60000</v>
      </c>
      <c r="K31" s="2">
        <f>IF(G31="F",I31,0)</f>
        <v>0</v>
      </c>
      <c r="L31" s="2">
        <f>IF($G31="M",1,0)</f>
        <v>1</v>
      </c>
      <c r="M31" s="2">
        <f>IF($G31="F",1,0)</f>
        <v>0</v>
      </c>
    </row>
    <row r="32" spans="1:13" ht="23.25">
      <c r="A32" s="7" t="s">
        <v>208</v>
      </c>
      <c r="B32" s="8">
        <v>39356</v>
      </c>
      <c r="C32" s="8">
        <v>39538</v>
      </c>
      <c r="D32" s="9" t="s">
        <v>50</v>
      </c>
      <c r="E32" s="10">
        <v>19999.92</v>
      </c>
      <c r="F32" s="11"/>
      <c r="G32" t="s">
        <v>24</v>
      </c>
      <c r="H32" s="2">
        <f>C32-B32</f>
        <v>182</v>
      </c>
      <c r="I32" s="3">
        <f>E32/(H32/182)</f>
        <v>19999.92</v>
      </c>
      <c r="J32" s="2">
        <f>IF(G32="M",I32,0)</f>
        <v>0</v>
      </c>
      <c r="K32" s="3">
        <f>IF(G32="F",I32,0)</f>
        <v>19999.92</v>
      </c>
      <c r="L32" s="2">
        <f>IF($G32="M",1,0)</f>
        <v>0</v>
      </c>
      <c r="M32" s="2">
        <f>IF($G32="F",1,0)</f>
        <v>1</v>
      </c>
    </row>
    <row r="33" spans="1:13" ht="34.5">
      <c r="A33" s="7" t="s">
        <v>209</v>
      </c>
      <c r="B33" s="8">
        <v>39356</v>
      </c>
      <c r="C33" s="8">
        <v>39538</v>
      </c>
      <c r="D33" s="9" t="s">
        <v>29</v>
      </c>
      <c r="E33" s="10">
        <v>30999.96</v>
      </c>
      <c r="F33" s="11"/>
      <c r="G33" t="s">
        <v>24</v>
      </c>
      <c r="H33" s="2">
        <f>C33-B33</f>
        <v>182</v>
      </c>
      <c r="I33" s="3">
        <f>E33/(H33/182)</f>
        <v>30999.96</v>
      </c>
      <c r="J33" s="2">
        <f>IF(G33="M",I33,0)</f>
        <v>0</v>
      </c>
      <c r="K33" s="3">
        <f>IF(G33="F",I33,0)</f>
        <v>30999.96</v>
      </c>
      <c r="L33" s="2">
        <f>IF($G33="M",1,0)</f>
        <v>0</v>
      </c>
      <c r="M33" s="2">
        <f>IF($G33="F",1,0)</f>
        <v>1</v>
      </c>
    </row>
    <row r="34" spans="1:13" ht="12.75">
      <c r="A34" s="7" t="s">
        <v>210</v>
      </c>
      <c r="B34" s="8">
        <v>39531</v>
      </c>
      <c r="C34" s="8">
        <v>39538</v>
      </c>
      <c r="D34" s="9" t="s">
        <v>35</v>
      </c>
      <c r="E34" s="10">
        <v>544.44</v>
      </c>
      <c r="F34" s="11"/>
      <c r="G34" t="s">
        <v>24</v>
      </c>
      <c r="H34" s="2">
        <f>C34-B34</f>
        <v>7</v>
      </c>
      <c r="I34" s="3">
        <f>E34/(H34/182)</f>
        <v>14155.44</v>
      </c>
      <c r="J34" s="2">
        <f>IF(G34="M",I34,0)</f>
        <v>0</v>
      </c>
      <c r="K34" s="3">
        <f>IF(G34="F",I34,0)</f>
        <v>14155.44</v>
      </c>
      <c r="L34" s="2">
        <f>IF($G34="M",1,0)</f>
        <v>0</v>
      </c>
      <c r="M34" s="2">
        <f>IF($G34="F",1,0)</f>
        <v>1</v>
      </c>
    </row>
    <row r="35" spans="1:13" ht="23.25">
      <c r="A35" s="7" t="s">
        <v>211</v>
      </c>
      <c r="B35" s="8">
        <v>39356</v>
      </c>
      <c r="C35" s="8">
        <v>39538</v>
      </c>
      <c r="D35" s="9" t="s">
        <v>50</v>
      </c>
      <c r="E35" s="10">
        <v>16195.96</v>
      </c>
      <c r="F35" s="11"/>
      <c r="G35" t="s">
        <v>33</v>
      </c>
      <c r="H35" s="2">
        <f>C35-B35</f>
        <v>182</v>
      </c>
      <c r="I35" s="3">
        <f>E35/(H35/182)</f>
        <v>16195.96</v>
      </c>
      <c r="J35" s="3">
        <f>IF(G35="M",I35,0)</f>
        <v>16195.96</v>
      </c>
      <c r="K35" s="2">
        <f>IF(G35="F",I35,0)</f>
        <v>0</v>
      </c>
      <c r="L35" s="2">
        <f>IF($G35="M",1,0)</f>
        <v>1</v>
      </c>
      <c r="M35" s="2">
        <f>IF($G35="F",1,0)</f>
        <v>0</v>
      </c>
    </row>
    <row r="36" spans="1:13" ht="23.25">
      <c r="A36" s="7" t="s">
        <v>212</v>
      </c>
      <c r="B36" s="8">
        <v>39356</v>
      </c>
      <c r="C36" s="8">
        <v>39538</v>
      </c>
      <c r="D36" s="9" t="s">
        <v>213</v>
      </c>
      <c r="E36" s="10">
        <v>50499.96</v>
      </c>
      <c r="F36" s="11"/>
      <c r="G36" t="s">
        <v>24</v>
      </c>
      <c r="H36" s="2">
        <f>C36-B36</f>
        <v>182</v>
      </c>
      <c r="I36" s="3">
        <f>E36/(H36/182)</f>
        <v>50499.96</v>
      </c>
      <c r="J36" s="2">
        <f>IF(G36="M",I36,0)</f>
        <v>0</v>
      </c>
      <c r="K36" s="3">
        <f>IF(G36="F",I36,0)</f>
        <v>50499.96</v>
      </c>
      <c r="L36" s="2">
        <f>IF($G36="M",1,0)</f>
        <v>0</v>
      </c>
      <c r="M36" s="2">
        <f>IF($G36="F",1,0)</f>
        <v>1</v>
      </c>
    </row>
    <row r="37" spans="1:13" ht="12.75">
      <c r="A37" s="7" t="s">
        <v>214</v>
      </c>
      <c r="B37" s="8">
        <v>39356</v>
      </c>
      <c r="C37" s="8">
        <v>39538</v>
      </c>
      <c r="D37" s="9" t="s">
        <v>35</v>
      </c>
      <c r="E37" s="10">
        <v>13999.92</v>
      </c>
      <c r="F37" s="11"/>
      <c r="G37" t="s">
        <v>33</v>
      </c>
      <c r="H37" s="2">
        <f>C37-B37</f>
        <v>182</v>
      </c>
      <c r="I37" s="3">
        <f>E37/(H37/182)</f>
        <v>13999.92</v>
      </c>
      <c r="J37" s="3">
        <f>IF(G37="M",I37,0)</f>
        <v>13999.92</v>
      </c>
      <c r="K37" s="2">
        <f>IF(G37="F",I37,0)</f>
        <v>0</v>
      </c>
      <c r="L37" s="2">
        <f>IF($G37="M",1,0)</f>
        <v>1</v>
      </c>
      <c r="M37" s="2">
        <f>IF($G37="F",1,0)</f>
        <v>0</v>
      </c>
    </row>
    <row r="38" spans="1:13" ht="23.25">
      <c r="A38" s="7" t="s">
        <v>215</v>
      </c>
      <c r="B38" s="8">
        <v>39356</v>
      </c>
      <c r="C38" s="8">
        <v>39538</v>
      </c>
      <c r="D38" s="9" t="s">
        <v>50</v>
      </c>
      <c r="E38" s="10">
        <v>15999.96</v>
      </c>
      <c r="F38" s="11"/>
      <c r="G38" t="s">
        <v>24</v>
      </c>
      <c r="H38" s="2">
        <f>C38-B38</f>
        <v>182</v>
      </c>
      <c r="I38" s="3">
        <f>E38/(H38/182)</f>
        <v>15999.96</v>
      </c>
      <c r="J38" s="2">
        <f>IF(G38="M",I38,0)</f>
        <v>0</v>
      </c>
      <c r="K38" s="3">
        <f>IF(G38="F",I38,0)</f>
        <v>15999.96</v>
      </c>
      <c r="L38" s="2">
        <f>IF($G38="M",1,0)</f>
        <v>0</v>
      </c>
      <c r="M38" s="2">
        <f>IF($G38="F",1,0)</f>
        <v>1</v>
      </c>
    </row>
    <row r="39" spans="1:13" ht="23.25">
      <c r="A39" s="7" t="s">
        <v>216</v>
      </c>
      <c r="B39" s="8">
        <v>39356</v>
      </c>
      <c r="C39" s="8">
        <v>39538</v>
      </c>
      <c r="D39" s="9" t="s">
        <v>26</v>
      </c>
      <c r="E39" s="10">
        <v>16333.29</v>
      </c>
      <c r="F39" s="11"/>
      <c r="G39" t="s">
        <v>33</v>
      </c>
      <c r="H39" s="2">
        <f>C39-B39</f>
        <v>182</v>
      </c>
      <c r="I39" s="3">
        <f>E39/(H39/182)</f>
        <v>16333.29</v>
      </c>
      <c r="J39" s="3">
        <f>IF(G39="M",I39,0)</f>
        <v>16333.29</v>
      </c>
      <c r="K39" s="2">
        <f>IF(G39="F",I39,0)</f>
        <v>0</v>
      </c>
      <c r="L39" s="2">
        <f>IF($G39="M",1,0)</f>
        <v>1</v>
      </c>
      <c r="M39" s="2">
        <f>IF($G39="F",1,0)</f>
        <v>0</v>
      </c>
    </row>
    <row r="40" spans="1:13" ht="12.75">
      <c r="A40" s="7" t="s">
        <v>217</v>
      </c>
      <c r="B40" s="8">
        <v>39356</v>
      </c>
      <c r="C40" s="8">
        <v>39386</v>
      </c>
      <c r="D40" s="9" t="s">
        <v>95</v>
      </c>
      <c r="E40" s="10">
        <v>1500</v>
      </c>
      <c r="F40" s="11"/>
      <c r="G40" t="s">
        <v>97</v>
      </c>
      <c r="H40" s="2">
        <f>C40-B40</f>
        <v>30</v>
      </c>
      <c r="I40" s="3">
        <f>E40/(H40/182)</f>
        <v>9100</v>
      </c>
      <c r="J40" s="2">
        <f>IF(G40="M",I40,0)</f>
        <v>0</v>
      </c>
      <c r="K40" s="2">
        <f>IF(G40="F",I40,0)</f>
        <v>0</v>
      </c>
      <c r="L40" s="2">
        <f>IF($G40="M",1,0)</f>
        <v>0</v>
      </c>
      <c r="M40" s="2">
        <f>IF($G40="F",1,0)</f>
        <v>0</v>
      </c>
    </row>
    <row r="41" spans="1:13" ht="34.5">
      <c r="A41" s="7" t="s">
        <v>218</v>
      </c>
      <c r="B41" s="8">
        <v>39356</v>
      </c>
      <c r="C41" s="8">
        <v>39538</v>
      </c>
      <c r="D41" s="9" t="s">
        <v>219</v>
      </c>
      <c r="E41" s="10">
        <v>17499.96</v>
      </c>
      <c r="F41" s="11"/>
      <c r="G41" t="s">
        <v>24</v>
      </c>
      <c r="H41" s="2">
        <f>C41-B41</f>
        <v>182</v>
      </c>
      <c r="I41" s="3">
        <f>E41/(H41/182)</f>
        <v>17499.96</v>
      </c>
      <c r="J41" s="2">
        <f>IF(G41="M",I41,0)</f>
        <v>0</v>
      </c>
      <c r="K41" s="3">
        <f>IF(G41="F",I41,0)</f>
        <v>17499.96</v>
      </c>
      <c r="L41" s="2">
        <f>IF($G41="M",1,0)</f>
        <v>0</v>
      </c>
      <c r="M41" s="2">
        <f>IF($G41="F",1,0)</f>
        <v>1</v>
      </c>
    </row>
    <row r="42" spans="1:13" ht="12.75">
      <c r="A42" s="7" t="s">
        <v>220</v>
      </c>
      <c r="B42" s="8">
        <v>39356</v>
      </c>
      <c r="C42" s="8">
        <v>39538</v>
      </c>
      <c r="D42" s="9" t="s">
        <v>35</v>
      </c>
      <c r="E42" s="10">
        <v>13999.92</v>
      </c>
      <c r="F42" s="11"/>
      <c r="G42" t="s">
        <v>33</v>
      </c>
      <c r="H42" s="2">
        <f>C42-B42</f>
        <v>182</v>
      </c>
      <c r="I42" s="3">
        <f>E42/(H42/182)</f>
        <v>13999.92</v>
      </c>
      <c r="J42" s="3">
        <f>IF(G42="M",I42,0)</f>
        <v>13999.92</v>
      </c>
      <c r="K42" s="2">
        <f>IF(G42="F",I42,0)</f>
        <v>0</v>
      </c>
      <c r="L42" s="2">
        <f>IF($G42="M",1,0)</f>
        <v>1</v>
      </c>
      <c r="M42" s="2">
        <f>IF($G42="F",1,0)</f>
        <v>0</v>
      </c>
    </row>
    <row r="43" spans="1:13" ht="23.25">
      <c r="A43" s="7" t="s">
        <v>221</v>
      </c>
      <c r="B43" s="8">
        <v>39356</v>
      </c>
      <c r="C43" s="8">
        <v>39538</v>
      </c>
      <c r="D43" s="9" t="s">
        <v>191</v>
      </c>
      <c r="E43" s="10">
        <v>18000</v>
      </c>
      <c r="F43" s="11"/>
      <c r="G43" t="s">
        <v>24</v>
      </c>
      <c r="H43" s="2">
        <f>C43-B43</f>
        <v>182</v>
      </c>
      <c r="I43" s="3">
        <f>E43/(H43/182)</f>
        <v>18000</v>
      </c>
      <c r="J43" s="2">
        <f>IF(G43="M",I43,0)</f>
        <v>0</v>
      </c>
      <c r="K43" s="3">
        <f>IF(G43="F",I43,0)</f>
        <v>18000</v>
      </c>
      <c r="L43" s="2">
        <f>IF($G43="M",1,0)</f>
        <v>0</v>
      </c>
      <c r="M43" s="2">
        <f>IF($G43="F",1,0)</f>
        <v>1</v>
      </c>
    </row>
    <row r="44" spans="1:13" ht="23.25">
      <c r="A44" s="7" t="s">
        <v>222</v>
      </c>
      <c r="B44" s="8">
        <v>39449</v>
      </c>
      <c r="C44" s="8">
        <v>39538</v>
      </c>
      <c r="D44" s="9" t="s">
        <v>67</v>
      </c>
      <c r="E44" s="10">
        <v>13597.18</v>
      </c>
      <c r="F44" s="11"/>
      <c r="G44" t="s">
        <v>33</v>
      </c>
      <c r="H44" s="2">
        <f>C44-B44</f>
        <v>89</v>
      </c>
      <c r="I44" s="3">
        <f>E44/(H44/182)</f>
        <v>27805.46921348315</v>
      </c>
      <c r="J44" s="3">
        <f>IF(G44="M",I44,0)</f>
        <v>27805.46921348315</v>
      </c>
      <c r="K44" s="2">
        <f>IF(G44="F",I44,0)</f>
        <v>0</v>
      </c>
      <c r="L44" s="2">
        <f>IF($G44="M",1,0)</f>
        <v>1</v>
      </c>
      <c r="M44" s="2">
        <f>IF($G44="F",1,0)</f>
        <v>0</v>
      </c>
    </row>
    <row r="45" spans="1:13" ht="23.25">
      <c r="A45" s="7" t="s">
        <v>223</v>
      </c>
      <c r="B45" s="8">
        <v>39356</v>
      </c>
      <c r="C45" s="8">
        <v>39538</v>
      </c>
      <c r="D45" s="9" t="s">
        <v>67</v>
      </c>
      <c r="E45" s="10">
        <v>34999.92</v>
      </c>
      <c r="F45" s="11"/>
      <c r="G45" t="s">
        <v>33</v>
      </c>
      <c r="H45" s="2">
        <f>C45-B45</f>
        <v>182</v>
      </c>
      <c r="I45" s="3">
        <f>E45/(H45/182)</f>
        <v>34999.92</v>
      </c>
      <c r="J45" s="3">
        <f>IF(G45="M",I45,0)</f>
        <v>34999.92</v>
      </c>
      <c r="K45" s="2">
        <f>IF(G45="F",I45,0)</f>
        <v>0</v>
      </c>
      <c r="L45" s="2">
        <f>IF($G45="M",1,0)</f>
        <v>1</v>
      </c>
      <c r="M45" s="2">
        <f>IF($G45="F",1,0)</f>
        <v>0</v>
      </c>
    </row>
    <row r="46" spans="1:13" ht="12.75">
      <c r="A46" s="7" t="s">
        <v>224</v>
      </c>
      <c r="B46" s="8">
        <v>39356</v>
      </c>
      <c r="C46" s="8">
        <v>39538</v>
      </c>
      <c r="D46" s="9" t="s">
        <v>52</v>
      </c>
      <c r="E46" s="10">
        <v>47371.1</v>
      </c>
      <c r="F46" s="11"/>
      <c r="G46" t="s">
        <v>33</v>
      </c>
      <c r="H46" s="2">
        <f>C46-B46</f>
        <v>182</v>
      </c>
      <c r="I46" s="3">
        <f>E46/(H46/182)</f>
        <v>47371.1</v>
      </c>
      <c r="J46" s="3">
        <f>IF(G46="M",I46,0)</f>
        <v>47371.1</v>
      </c>
      <c r="K46" s="2">
        <f>IF(G46="F",I46,0)</f>
        <v>0</v>
      </c>
      <c r="L46" s="2">
        <f>IF($G46="M",1,0)</f>
        <v>1</v>
      </c>
      <c r="M46" s="2">
        <f>IF($G46="F",1,0)</f>
        <v>0</v>
      </c>
    </row>
    <row r="47" spans="1:13" ht="23.25">
      <c r="A47" s="7" t="s">
        <v>225</v>
      </c>
      <c r="B47" s="8">
        <v>39356</v>
      </c>
      <c r="C47" s="8">
        <v>39538</v>
      </c>
      <c r="D47" s="9" t="s">
        <v>67</v>
      </c>
      <c r="E47" s="10">
        <v>41499.96</v>
      </c>
      <c r="F47" s="11"/>
      <c r="G47" t="s">
        <v>33</v>
      </c>
      <c r="H47" s="2">
        <f>C47-B47</f>
        <v>182</v>
      </c>
      <c r="I47" s="3">
        <f>E47/(H47/182)</f>
        <v>41499.96</v>
      </c>
      <c r="J47" s="3">
        <f>IF(G47="M",I47,0)</f>
        <v>41499.96</v>
      </c>
      <c r="K47" s="2">
        <f>IF(G47="F",I47,0)</f>
        <v>0</v>
      </c>
      <c r="L47" s="2">
        <f>IF($G47="M",1,0)</f>
        <v>1</v>
      </c>
      <c r="M47" s="2">
        <f>IF($G47="F",1,0)</f>
        <v>0</v>
      </c>
    </row>
    <row r="48" spans="1:13" ht="23.25">
      <c r="A48" s="7" t="s">
        <v>226</v>
      </c>
      <c r="B48" s="8">
        <v>39356</v>
      </c>
      <c r="C48" s="8">
        <v>39538</v>
      </c>
      <c r="D48" s="9" t="s">
        <v>162</v>
      </c>
      <c r="E48" s="10">
        <v>46999.92</v>
      </c>
      <c r="F48" s="11"/>
      <c r="G48" t="s">
        <v>33</v>
      </c>
      <c r="H48" s="2">
        <f>C48-B48</f>
        <v>182</v>
      </c>
      <c r="I48" s="3">
        <f>E48/(H48/182)</f>
        <v>46999.92</v>
      </c>
      <c r="J48" s="3">
        <f>IF(G48="M",I48,0)</f>
        <v>46999.92</v>
      </c>
      <c r="K48" s="2">
        <f>IF(G48="F",I48,0)</f>
        <v>0</v>
      </c>
      <c r="L48" s="2">
        <f>IF($G48="M",1,0)</f>
        <v>1</v>
      </c>
      <c r="M48" s="2">
        <f>IF($G48="F",1,0)</f>
        <v>0</v>
      </c>
    </row>
    <row r="49" spans="1:13" ht="45.75">
      <c r="A49" s="7" t="s">
        <v>227</v>
      </c>
      <c r="B49" s="8">
        <v>39356</v>
      </c>
      <c r="C49" s="8">
        <v>39538</v>
      </c>
      <c r="D49" s="9" t="s">
        <v>228</v>
      </c>
      <c r="E49" s="10">
        <v>22083.32</v>
      </c>
      <c r="F49" s="11"/>
      <c r="G49" t="s">
        <v>33</v>
      </c>
      <c r="H49" s="2">
        <f>C49-B49</f>
        <v>182</v>
      </c>
      <c r="I49" s="3">
        <f>E49/(H49/182)</f>
        <v>22083.32</v>
      </c>
      <c r="J49" s="3">
        <f>IF(G49="M",I49,0)</f>
        <v>22083.32</v>
      </c>
      <c r="K49" s="2">
        <f>IF(G49="F",I49,0)</f>
        <v>0</v>
      </c>
      <c r="L49" s="2">
        <f>IF($G49="M",1,0)</f>
        <v>1</v>
      </c>
      <c r="M49" s="2">
        <f>IF($G49="F",1,0)</f>
        <v>0</v>
      </c>
    </row>
    <row r="50" spans="1:13" ht="12.75">
      <c r="A50" s="7" t="s">
        <v>229</v>
      </c>
      <c r="B50" s="8">
        <v>39356</v>
      </c>
      <c r="C50" s="8">
        <v>39538</v>
      </c>
      <c r="D50" s="9" t="s">
        <v>35</v>
      </c>
      <c r="E50" s="10">
        <v>18000</v>
      </c>
      <c r="F50" s="11"/>
      <c r="G50" t="s">
        <v>33</v>
      </c>
      <c r="H50" s="2">
        <f>C50-B50</f>
        <v>182</v>
      </c>
      <c r="I50" s="3">
        <f>E50/(H50/182)</f>
        <v>18000</v>
      </c>
      <c r="J50" s="3">
        <f>IF(G50="M",I50,0)</f>
        <v>18000</v>
      </c>
      <c r="K50" s="2">
        <f>IF(G50="F",I50,0)</f>
        <v>0</v>
      </c>
      <c r="L50" s="2">
        <f>IF($G50="M",1,0)</f>
        <v>1</v>
      </c>
      <c r="M50" s="2">
        <f>IF($G50="F",1,0)</f>
        <v>0</v>
      </c>
    </row>
    <row r="51" spans="1:13" ht="34.5">
      <c r="A51" s="7" t="s">
        <v>230</v>
      </c>
      <c r="B51" s="8">
        <v>39356</v>
      </c>
      <c r="C51" s="8">
        <v>39538</v>
      </c>
      <c r="D51" s="9" t="s">
        <v>231</v>
      </c>
      <c r="E51" s="10">
        <v>14805.53</v>
      </c>
      <c r="F51" s="9" t="s">
        <v>232</v>
      </c>
      <c r="G51" t="s">
        <v>33</v>
      </c>
      <c r="H51" s="2">
        <f>C51-B51+DAYS("11/1/07","2/14/08")</f>
        <v>77</v>
      </c>
      <c r="I51" s="3">
        <f>E51/(H51/182)</f>
        <v>34994.88909090909</v>
      </c>
      <c r="J51" s="3">
        <f>IF(G51="M",I51,0)</f>
        <v>34994.88909090909</v>
      </c>
      <c r="K51" s="2">
        <f>IF(G51="F",I51,0)</f>
        <v>0</v>
      </c>
      <c r="L51" s="2">
        <f>IF($G51="M",1,0)</f>
        <v>1</v>
      </c>
      <c r="M51" s="2">
        <f>IF($G51="F",1,0)</f>
        <v>0</v>
      </c>
    </row>
    <row r="52" spans="1:13" ht="12.75">
      <c r="A52" s="7" t="s">
        <v>233</v>
      </c>
      <c r="B52" s="8">
        <v>39461</v>
      </c>
      <c r="C52" s="8">
        <v>39538</v>
      </c>
      <c r="D52" s="9" t="s">
        <v>95</v>
      </c>
      <c r="E52" s="10">
        <v>2667.58</v>
      </c>
      <c r="F52" s="11"/>
      <c r="G52" t="s">
        <v>97</v>
      </c>
      <c r="H52" s="2">
        <f>C52-B52</f>
        <v>77</v>
      </c>
      <c r="I52" s="3">
        <f>E52/(H52/182)</f>
        <v>6305.189090909091</v>
      </c>
      <c r="J52" s="2">
        <f>IF(G52="M",I52,0)</f>
        <v>0</v>
      </c>
      <c r="K52" s="2">
        <f>IF(G52="F",I52,0)</f>
        <v>0</v>
      </c>
      <c r="L52" s="2">
        <f>IF($G52="M",1,0)</f>
        <v>0</v>
      </c>
      <c r="M52" s="2">
        <f>IF($G52="F",1,0)</f>
        <v>0</v>
      </c>
    </row>
    <row r="53" spans="1:13" ht="23.25">
      <c r="A53" s="7" t="s">
        <v>234</v>
      </c>
      <c r="B53" s="8">
        <v>39356</v>
      </c>
      <c r="C53" s="8">
        <v>39538</v>
      </c>
      <c r="D53" s="9" t="s">
        <v>191</v>
      </c>
      <c r="E53" s="10">
        <v>18566.64</v>
      </c>
      <c r="F53" s="11"/>
      <c r="G53" t="s">
        <v>33</v>
      </c>
      <c r="H53" s="2">
        <f>C53-B53</f>
        <v>182</v>
      </c>
      <c r="I53" s="3">
        <f>E53/(H53/182)</f>
        <v>18566.64</v>
      </c>
      <c r="J53" s="3">
        <f>IF(G53="M",I53,0)</f>
        <v>18566.64</v>
      </c>
      <c r="K53" s="2">
        <f>IF(G53="F",I53,0)</f>
        <v>0</v>
      </c>
      <c r="L53" s="2">
        <f>IF($G53="M",1,0)</f>
        <v>1</v>
      </c>
      <c r="M53" s="2">
        <f>IF($G53="F",1,0)</f>
        <v>0</v>
      </c>
    </row>
    <row r="54" spans="1:13" ht="34.5">
      <c r="A54" s="7" t="s">
        <v>235</v>
      </c>
      <c r="B54" s="8">
        <v>39356</v>
      </c>
      <c r="C54" s="8">
        <v>39538</v>
      </c>
      <c r="D54" s="9" t="s">
        <v>236</v>
      </c>
      <c r="E54" s="10">
        <v>18499.92</v>
      </c>
      <c r="F54" s="11"/>
      <c r="G54" t="s">
        <v>24</v>
      </c>
      <c r="H54" s="2">
        <f>C54-B54</f>
        <v>182</v>
      </c>
      <c r="I54" s="3">
        <f>E54/(H54/182)</f>
        <v>18499.92</v>
      </c>
      <c r="J54" s="2">
        <f>IF(G54="M",I54,0)</f>
        <v>0</v>
      </c>
      <c r="K54" s="3">
        <f>IF(G54="F",I54,0)</f>
        <v>18499.92</v>
      </c>
      <c r="L54" s="2">
        <f>IF($G54="M",1,0)</f>
        <v>0</v>
      </c>
      <c r="M54" s="2">
        <f>IF($G54="F",1,0)</f>
        <v>1</v>
      </c>
    </row>
    <row r="55" spans="1:13" ht="23.25">
      <c r="A55" s="7" t="s">
        <v>237</v>
      </c>
      <c r="B55" s="8">
        <v>39356</v>
      </c>
      <c r="C55" s="8">
        <v>39538</v>
      </c>
      <c r="D55" s="9" t="s">
        <v>45</v>
      </c>
      <c r="E55" s="10">
        <v>15000</v>
      </c>
      <c r="F55" s="11"/>
      <c r="G55" t="s">
        <v>24</v>
      </c>
      <c r="H55" s="2">
        <f>C55-B55</f>
        <v>182</v>
      </c>
      <c r="I55" s="3">
        <f>E55/(H55/182)</f>
        <v>15000</v>
      </c>
      <c r="J55" s="2">
        <f>IF(G55="M",I55,0)</f>
        <v>0</v>
      </c>
      <c r="K55" s="3">
        <f>IF(G55="F",I55,0)</f>
        <v>15000</v>
      </c>
      <c r="L55" s="2">
        <f>IF($G55="M",1,0)</f>
        <v>0</v>
      </c>
      <c r="M55" s="2">
        <f>IF($G55="F",1,0)</f>
        <v>1</v>
      </c>
    </row>
    <row r="56" spans="1:13" ht="12.75">
      <c r="A56" s="7" t="s">
        <v>238</v>
      </c>
      <c r="B56" s="8">
        <v>39356</v>
      </c>
      <c r="C56" s="8">
        <v>39538</v>
      </c>
      <c r="D56" s="9" t="s">
        <v>35</v>
      </c>
      <c r="E56" s="10">
        <v>15999.96</v>
      </c>
      <c r="F56" s="11"/>
      <c r="G56" t="s">
        <v>24</v>
      </c>
      <c r="H56" s="2">
        <f>C56-B56</f>
        <v>182</v>
      </c>
      <c r="I56" s="3">
        <f>E56/(H56/182)</f>
        <v>15999.96</v>
      </c>
      <c r="J56" s="2">
        <f>IF(G56="M",I56,0)</f>
        <v>0</v>
      </c>
      <c r="K56" s="3">
        <f>IF(G56="F",I56,0)</f>
        <v>15999.96</v>
      </c>
      <c r="L56" s="2">
        <f>IF($G56="M",1,0)</f>
        <v>0</v>
      </c>
      <c r="M56" s="2">
        <f>IF($G56="F",1,0)</f>
        <v>1</v>
      </c>
    </row>
    <row r="57" spans="1:13" ht="12.75">
      <c r="A57" s="7" t="s">
        <v>239</v>
      </c>
      <c r="B57" s="8">
        <v>39356</v>
      </c>
      <c r="C57" s="8">
        <v>39538</v>
      </c>
      <c r="D57" s="9" t="s">
        <v>35</v>
      </c>
      <c r="E57" s="10">
        <v>14575.35</v>
      </c>
      <c r="F57" s="11"/>
      <c r="G57" t="s">
        <v>24</v>
      </c>
      <c r="H57" s="2">
        <f>C57-B57</f>
        <v>182</v>
      </c>
      <c r="I57" s="3">
        <f>E57/(H57/182)</f>
        <v>14575.35</v>
      </c>
      <c r="J57" s="2">
        <f>IF(G57="M",I57,0)</f>
        <v>0</v>
      </c>
      <c r="K57" s="3">
        <f>IF(G57="F",I57,0)</f>
        <v>14575.35</v>
      </c>
      <c r="L57" s="2">
        <f>IF($G57="M",1,0)</f>
        <v>0</v>
      </c>
      <c r="M57" s="2">
        <f>IF($G57="F",1,0)</f>
        <v>1</v>
      </c>
    </row>
    <row r="58" spans="1:13" ht="23.25">
      <c r="A58" s="7" t="s">
        <v>240</v>
      </c>
      <c r="B58" s="8">
        <v>39356</v>
      </c>
      <c r="C58" s="8">
        <v>39538</v>
      </c>
      <c r="D58" s="9" t="s">
        <v>205</v>
      </c>
      <c r="E58" s="10">
        <v>15619.44</v>
      </c>
      <c r="F58" s="11"/>
      <c r="G58" t="s">
        <v>33</v>
      </c>
      <c r="H58" s="2">
        <f>C58-B58</f>
        <v>182</v>
      </c>
      <c r="I58" s="3">
        <f>E58/(H58/182)</f>
        <v>15619.44</v>
      </c>
      <c r="J58" s="3">
        <f>IF(G58="M",I58,0)</f>
        <v>15619.44</v>
      </c>
      <c r="K58" s="2">
        <f>IF(G58="F",I58,0)</f>
        <v>0</v>
      </c>
      <c r="L58" s="2">
        <f>IF($G58="M",1,0)</f>
        <v>1</v>
      </c>
      <c r="M58" s="2">
        <f>IF($G58="F",1,0)</f>
        <v>0</v>
      </c>
    </row>
    <row r="59" spans="1:13" ht="34.5">
      <c r="A59" s="7" t="s">
        <v>241</v>
      </c>
      <c r="B59" s="8">
        <v>39356</v>
      </c>
      <c r="C59" s="8">
        <v>39538</v>
      </c>
      <c r="D59" s="9" t="s">
        <v>242</v>
      </c>
      <c r="E59" s="10">
        <v>13688.82</v>
      </c>
      <c r="F59" s="9" t="s">
        <v>243</v>
      </c>
      <c r="G59" t="s">
        <v>33</v>
      </c>
      <c r="H59" s="2">
        <f>C59-B59+DAYS("12/5/07","12/28/07")</f>
        <v>159</v>
      </c>
      <c r="I59" s="3">
        <f>E59/(H59/182)</f>
        <v>15668.963773584905</v>
      </c>
      <c r="J59" s="3">
        <f>IF(G59="M",I59,0)</f>
        <v>15668.963773584905</v>
      </c>
      <c r="K59" s="2">
        <f>IF(G59="F",I59,0)</f>
        <v>0</v>
      </c>
      <c r="L59" s="2">
        <f>IF($G59="M",1,0)</f>
        <v>1</v>
      </c>
      <c r="M59" s="2">
        <f>IF($G59="F",1,0)</f>
        <v>0</v>
      </c>
    </row>
    <row r="60" spans="1:13" ht="23.25">
      <c r="A60" s="7" t="s">
        <v>244</v>
      </c>
      <c r="B60" s="8">
        <v>39356</v>
      </c>
      <c r="C60" s="8">
        <v>39490</v>
      </c>
      <c r="D60" s="9" t="s">
        <v>170</v>
      </c>
      <c r="E60" s="10">
        <v>11000</v>
      </c>
      <c r="F60" s="11"/>
      <c r="G60" t="s">
        <v>24</v>
      </c>
      <c r="H60" s="2">
        <f>C60-B60</f>
        <v>134</v>
      </c>
      <c r="I60" s="3">
        <f>E60/(H60/182)</f>
        <v>14940.298507462685</v>
      </c>
      <c r="J60" s="2">
        <f>IF(G60="M",I60,0)</f>
        <v>0</v>
      </c>
      <c r="K60" s="3">
        <f>IF(G60="F",I60,0)</f>
        <v>14940.298507462685</v>
      </c>
      <c r="L60" s="2">
        <f>IF($G60="M",1,0)</f>
        <v>0</v>
      </c>
      <c r="M60" s="2">
        <f>IF($G60="F",1,0)</f>
        <v>1</v>
      </c>
    </row>
    <row r="61" spans="1:13" ht="12.75">
      <c r="A61" s="7" t="s">
        <v>245</v>
      </c>
      <c r="B61" s="8">
        <v>39356</v>
      </c>
      <c r="C61" s="8">
        <v>39538</v>
      </c>
      <c r="D61" s="9" t="s">
        <v>246</v>
      </c>
      <c r="E61" s="10">
        <v>48546.66</v>
      </c>
      <c r="F61" s="11"/>
      <c r="G61" t="s">
        <v>33</v>
      </c>
      <c r="H61" s="2">
        <f>C61-B61</f>
        <v>182</v>
      </c>
      <c r="I61" s="3">
        <f>E61/(H61/182)</f>
        <v>48546.66</v>
      </c>
      <c r="J61" s="3">
        <f>IF(G61="M",I61,0)</f>
        <v>48546.66</v>
      </c>
      <c r="K61" s="2">
        <f>IF(G61="F",I61,0)</f>
        <v>0</v>
      </c>
      <c r="L61" s="2">
        <f>IF($G61="M",1,0)</f>
        <v>1</v>
      </c>
      <c r="M61" s="2">
        <f>IF($G61="F",1,0)</f>
        <v>0</v>
      </c>
    </row>
    <row r="62" spans="9:13" ht="12.75">
      <c r="I62" s="2">
        <f>SUM(I2:I61)/K62</f>
        <v>64.46872575446959</v>
      </c>
      <c r="J62" s="2">
        <f>SUM(J2:J61)/L62</f>
        <v>28149.375838028056</v>
      </c>
      <c r="K62" s="3">
        <f>SUM(K2:K61)/M62</f>
        <v>22535.04444146574</v>
      </c>
      <c r="L62" s="2">
        <f>SUM(L2:L61)</f>
        <v>27</v>
      </c>
      <c r="M62" s="2">
        <f>SUM(M2:M61)</f>
        <v>30</v>
      </c>
    </row>
  </sheetData>
  <sheetProtection/>
  <hyperlinks>
    <hyperlink ref="A1" r:id="rId1" display="Payee Name "/>
    <hyperlink ref="B1" r:id="rId2" display="Start date "/>
    <hyperlink ref="C1" r:id="rId3" display="End date "/>
    <hyperlink ref="D1" r:id="rId4" display="Position "/>
    <hyperlink ref="E1" r:id="rId5" display="Amount "/>
    <hyperlink ref="A2" r:id="rId6" display="Alvarado, Lissette A"/>
    <hyperlink ref="A3" r:id="rId7" display="Atkinson, Henry T"/>
    <hyperlink ref="A4" r:id="rId8" display="Bhowmik, Rachana"/>
    <hyperlink ref="A5" r:id="rId9" display="Brayton, James D"/>
    <hyperlink ref="A6" r:id="rId10" display="Brundage, Amy J"/>
    <hyperlink ref="A7" r:id="rId11" display="Buford, Margaret L"/>
    <hyperlink ref="A8" r:id="rId12" display="Cohn, Adam R"/>
    <hyperlink ref="A9" r:id="rId13" display="Colvin, Nicholas M"/>
    <hyperlink ref="A10" r:id="rId14" display="Currie-Leonard, Joan M"/>
    <hyperlink ref="A11" r:id="rId15" display="Curtis, Ladarius R"/>
    <hyperlink ref="A12" r:id="rId16" display="Decker, Anita J"/>
    <hyperlink ref="A13" r:id="rId17" display="Donaghue, Michael"/>
    <hyperlink ref="A14" r:id="rId18" display="Dorsey, Cindy"/>
    <hyperlink ref="A15" r:id="rId19" display="Dyer, Vianca Monet"/>
    <hyperlink ref="A16" r:id="rId20" display="Fisher, Alyssa D"/>
    <hyperlink ref="A17" r:id="rId21" display="Gibbs, Bridgette G"/>
    <hyperlink ref="A18" r:id="rId22" display="Gonzalez, Edgar"/>
    <hyperlink ref="A19" r:id="rId23" display="Harrington, Kathy M"/>
    <hyperlink ref="A20" r:id="rId24" display="Henard, Indira M"/>
    <hyperlink ref="A21" r:id="rId25" display="Hickling, Christopher W"/>
    <hyperlink ref="A22" r:id="rId26" display="Hooks, Scott W"/>
    <hyperlink ref="A23" r:id="rId27" display="Hughes, Dora L"/>
    <hyperlink ref="A24" r:id="rId28" display="Hussain, Sana"/>
    <hyperlink ref="A25" r:id="rId29" display="Jennings, Kathryn G"/>
    <hyperlink ref="A26" r:id="rId30" display="Jowers, Jamia S"/>
    <hyperlink ref="A27" r:id="rId31" display="Kagawa, Carrie A"/>
    <hyperlink ref="A28" r:id="rId32" display="Kelleher, F Michael Jr"/>
    <hyperlink ref="A29" r:id="rId33" display="Kornbluh, Karen"/>
    <hyperlink ref="A30" r:id="rId34" display="Linton, Mark A"/>
    <hyperlink ref="A31" r:id="rId35" display="Lu, Christopher P"/>
    <hyperlink ref="A32" r:id="rId36" display="Martinez, Crystal"/>
    <hyperlink ref="A33" r:id="rId37" display="Mason, Jennifer I"/>
    <hyperlink ref="A34" r:id="rId38" display="Meckler, Barisa M"/>
    <hyperlink ref="A35" r:id="rId39" display="Mehra, Amrit H"/>
    <hyperlink ref="A36" r:id="rId40" display="Mosley, Carolyn D"/>
    <hyperlink ref="A37" r:id="rId41" display="Nerad, Jason P"/>
    <hyperlink ref="A38" r:id="rId42" display="Olson, Elizabeth H"/>
    <hyperlink ref="A39" r:id="rId43" display="Ortiz, Michael R"/>
    <hyperlink ref="A40" r:id="rId44" display="Ossowski, Timothy R"/>
    <hyperlink ref="A41" r:id="rId45" display="Pennell, Katie M"/>
    <hyperlink ref="A42" r:id="rId46" display="Person, Eric C"/>
    <hyperlink ref="A43" r:id="rId47" display="Pilat, Jennifer L"/>
    <hyperlink ref="A44" r:id="rId48" display="Ramos, Edward"/>
    <hyperlink ref="A45" r:id="rId49" display="Robinson, Steven J"/>
    <hyperlink ref="A46" r:id="rId50" display="Rouse, Peter"/>
    <hyperlink ref="A47" r:id="rId51" display="Sepulveda, Daniel A"/>
    <hyperlink ref="A48" r:id="rId52" display="Solomon, Ian H"/>
    <hyperlink ref="A49" r:id="rId53" display="Stephan, Robert A"/>
    <hyperlink ref="A50" r:id="rId54" display="Stephens, Jeffrey M"/>
    <hyperlink ref="A51" r:id="rId55" display="Strautmanis, Michael A"/>
    <hyperlink ref="A52" r:id="rId56" display="Sutter, Colman M"/>
    <hyperlink ref="A53" r:id="rId57" display="Sutton-Vereen, Mikal L"/>
    <hyperlink ref="A54" r:id="rId58" display="Tate-Gilmore, Ashley R"/>
    <hyperlink ref="A55" r:id="rId59" display="Till, Audrey M"/>
    <hyperlink ref="A56" r:id="rId60" display="Tranbaugh, Mary H"/>
    <hyperlink ref="A57" r:id="rId61" display="Trienens, Lillian W"/>
    <hyperlink ref="A58" r:id="rId62" display="Vaughn, Benjamin E"/>
    <hyperlink ref="A59" r:id="rId63" display="Walker, Neal M"/>
    <hyperlink ref="A60" r:id="rId64" display="Whelan-Wuest, Ellen R"/>
    <hyperlink ref="A61" r:id="rId65" display="Williams-Bennett, Kenneth F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 Turner</dc:creator>
  <cp:keywords/>
  <dc:description/>
  <cp:lastModifiedBy>Francis Turner</cp:lastModifiedBy>
  <dcterms:created xsi:type="dcterms:W3CDTF">2008-09-12T15:47:17Z</dcterms:created>
  <dcterms:modified xsi:type="dcterms:W3CDTF">2008-09-12T20:22:15Z</dcterms:modified>
  <cp:category/>
  <cp:version/>
  <cp:contentType/>
  <cp:contentStatus/>
  <cp:revision>2</cp:revision>
</cp:coreProperties>
</file>